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H232820\Desktop\devis_trousse\"/>
    </mc:Choice>
  </mc:AlternateContent>
  <bookViews>
    <workbookView xWindow="0" yWindow="0" windowWidth="23040" windowHeight="8115"/>
  </bookViews>
  <sheets>
    <sheet name="Devis MA" sheetId="2" r:id="rId1"/>
    <sheet name="Devis Citerne" sheetId="3" r:id="rId2"/>
    <sheet name="Devis Latrine" sheetId="4" r:id="rId3"/>
  </sheets>
  <definedNames>
    <definedName name="_xlnm.Print_Area" localSheetId="1">'Devis Citerne'!$A$1:$J$45</definedName>
    <definedName name="_xlnm.Print_Area" localSheetId="2">'Devis Latrine'!$A$1:$J$32</definedName>
    <definedName name="_xlnm.Print_Area" localSheetId="0">'Devis MA'!$A$1:$J$72</definedName>
    <definedName name="_xlnm.Print_Titles" localSheetId="1">'Devis Citerne'!$15:$16</definedName>
    <definedName name="_xlnm.Print_Titles" localSheetId="2">'Devis Latrine'!$15:$16</definedName>
    <definedName name="_xlnm.Print_Titles" localSheetId="0">'Devis MA'!$15:$16</definedName>
  </definedNames>
  <calcPr calcId="162913" concurrentCalc="0"/>
</workbook>
</file>

<file path=xl/calcChain.xml><?xml version="1.0" encoding="utf-8"?>
<calcChain xmlns="http://schemas.openxmlformats.org/spreadsheetml/2006/main">
  <c r="J45" i="3" l="1"/>
  <c r="J43" i="3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17" i="4"/>
  <c r="J20" i="3"/>
  <c r="J17" i="3"/>
  <c r="I36" i="4"/>
  <c r="J36" i="4"/>
  <c r="I35" i="4"/>
  <c r="J35" i="4"/>
  <c r="I48" i="3"/>
  <c r="J48" i="3"/>
  <c r="I49" i="3"/>
  <c r="J49" i="3"/>
  <c r="J18" i="3"/>
  <c r="J19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4" i="3"/>
  <c r="J37" i="4"/>
  <c r="J32" i="4"/>
  <c r="J39" i="4"/>
  <c r="J50" i="3"/>
  <c r="G30" i="2"/>
  <c r="J52" i="3"/>
  <c r="AF23" i="2"/>
  <c r="AF24" i="2"/>
  <c r="AF25" i="2"/>
  <c r="AF26" i="2"/>
  <c r="AF27" i="2"/>
  <c r="AF28" i="2"/>
  <c r="AF29" i="2"/>
  <c r="AF30" i="2"/>
  <c r="AF31" i="2"/>
  <c r="AF32" i="2"/>
  <c r="AF34" i="2"/>
  <c r="AF22" i="2"/>
  <c r="AF49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AF21" i="2"/>
  <c r="V21" i="2"/>
  <c r="AF20" i="2"/>
  <c r="V20" i="2"/>
  <c r="AF19" i="2"/>
  <c r="V19" i="2"/>
  <c r="AF18" i="2"/>
  <c r="V18" i="2"/>
  <c r="AF50" i="2"/>
  <c r="V50" i="2"/>
  <c r="G29" i="2"/>
  <c r="I62" i="2"/>
  <c r="I63" i="2"/>
  <c r="I64" i="2"/>
  <c r="I65" i="2"/>
  <c r="I66" i="2"/>
  <c r="I67" i="2"/>
  <c r="I68" i="2"/>
  <c r="J68" i="2"/>
  <c r="I69" i="2"/>
  <c r="I61" i="2"/>
  <c r="I47" i="2"/>
  <c r="I48" i="2"/>
  <c r="I49" i="2"/>
  <c r="I50" i="2"/>
  <c r="I51" i="2"/>
  <c r="I52" i="2"/>
  <c r="I53" i="2"/>
  <c r="I54" i="2"/>
  <c r="I55" i="2"/>
  <c r="I56" i="2"/>
  <c r="I57" i="2"/>
  <c r="I58" i="2"/>
  <c r="J58" i="2"/>
  <c r="I59" i="2"/>
  <c r="G69" i="2"/>
  <c r="G59" i="2"/>
  <c r="I77" i="2"/>
  <c r="I78" i="2"/>
  <c r="I76" i="2"/>
  <c r="J76" i="2"/>
  <c r="I75" i="2"/>
  <c r="J77" i="2"/>
  <c r="J78" i="2"/>
  <c r="J75" i="2"/>
  <c r="J79" i="2"/>
  <c r="J48" i="2"/>
  <c r="J64" i="2"/>
  <c r="J57" i="2"/>
  <c r="G32" i="2"/>
  <c r="J56" i="2"/>
  <c r="J54" i="2"/>
  <c r="J53" i="2"/>
  <c r="J52" i="2"/>
  <c r="J50" i="2"/>
  <c r="J51" i="2"/>
  <c r="J55" i="2"/>
  <c r="J47" i="2"/>
  <c r="J60" i="2"/>
  <c r="I29" i="2"/>
  <c r="J29" i="2"/>
  <c r="I30" i="2"/>
  <c r="J30" i="2"/>
  <c r="I31" i="2"/>
  <c r="J31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2" i="2"/>
  <c r="J42" i="2"/>
  <c r="J43" i="2"/>
  <c r="J44" i="2"/>
  <c r="J45" i="2"/>
  <c r="J61" i="2"/>
  <c r="J62" i="2"/>
  <c r="J63" i="2"/>
  <c r="J65" i="2"/>
  <c r="J66" i="2"/>
  <c r="J67" i="2"/>
  <c r="J69" i="2"/>
  <c r="H18" i="2"/>
  <c r="H19" i="2"/>
  <c r="H20" i="2"/>
  <c r="J23" i="2"/>
  <c r="H23" i="2"/>
  <c r="H22" i="2"/>
  <c r="H24" i="2"/>
  <c r="H21" i="2"/>
  <c r="H17" i="2"/>
  <c r="J46" i="2"/>
  <c r="J70" i="2"/>
  <c r="I19" i="2"/>
  <c r="J19" i="2"/>
  <c r="J59" i="2"/>
  <c r="I20" i="2"/>
  <c r="J20" i="2"/>
  <c r="I18" i="2"/>
  <c r="J18" i="2"/>
  <c r="J49" i="2"/>
  <c r="J28" i="2"/>
  <c r="J71" i="2"/>
  <c r="J72" i="2"/>
  <c r="J81" i="2"/>
</calcChain>
</file>

<file path=xl/comments1.xml><?xml version="1.0" encoding="utf-8"?>
<comments xmlns="http://schemas.openxmlformats.org/spreadsheetml/2006/main">
  <authors>
    <author>SKH232820</author>
  </authors>
  <commentList>
    <comment ref="G29" authorId="0" shapeId="0">
      <text>
        <r>
          <rPr>
            <b/>
            <sz val="9"/>
            <color indexed="81"/>
            <rFont val="Tahoma"/>
            <family val="2"/>
          </rPr>
          <t>SKH232820:</t>
        </r>
        <r>
          <rPr>
            <sz val="9"/>
            <color indexed="81"/>
            <rFont val="Tahoma"/>
            <family val="2"/>
          </rPr>
          <t xml:space="preserve">
HTG 300</t>
        </r>
      </text>
    </comment>
  </commentList>
</comments>
</file>

<file path=xl/comments2.xml><?xml version="1.0" encoding="utf-8"?>
<comments xmlns="http://schemas.openxmlformats.org/spreadsheetml/2006/main">
  <authors>
    <author>SKH232820</author>
  </authors>
  <commentList>
    <comment ref="G28" authorId="0" shapeId="0">
      <text>
        <r>
          <rPr>
            <b/>
            <sz val="9"/>
            <color indexed="81"/>
            <rFont val="Tahoma"/>
            <family val="2"/>
          </rPr>
          <t>SKH232820:</t>
        </r>
        <r>
          <rPr>
            <sz val="9"/>
            <color indexed="81"/>
            <rFont val="Tahoma"/>
            <family val="2"/>
          </rPr>
          <t xml:space="preserve">
HTG 300</t>
        </r>
      </text>
    </comment>
  </commentList>
</comments>
</file>

<file path=xl/comments3.xml><?xml version="1.0" encoding="utf-8"?>
<comments xmlns="http://schemas.openxmlformats.org/spreadsheetml/2006/main">
  <authors>
    <author>SKH232820</author>
  </authors>
  <commentList>
    <comment ref="G28" authorId="0" shapeId="0">
      <text>
        <r>
          <rPr>
            <b/>
            <sz val="9"/>
            <color indexed="81"/>
            <rFont val="Tahoma"/>
            <family val="2"/>
          </rPr>
          <t>SKH232820:</t>
        </r>
        <r>
          <rPr>
            <sz val="9"/>
            <color indexed="81"/>
            <rFont val="Tahoma"/>
            <family val="2"/>
          </rPr>
          <t xml:space="preserve">
HTG 300</t>
        </r>
      </text>
    </comment>
  </commentList>
</comments>
</file>

<file path=xl/sharedStrings.xml><?xml version="1.0" encoding="utf-8"?>
<sst xmlns="http://schemas.openxmlformats.org/spreadsheetml/2006/main" count="478" uniqueCount="172">
  <si>
    <t>unité</t>
  </si>
  <si>
    <t>Description</t>
  </si>
  <si>
    <t>m3</t>
  </si>
  <si>
    <t>sac</t>
  </si>
  <si>
    <t>Eau</t>
  </si>
  <si>
    <t>Gravier</t>
  </si>
  <si>
    <t>paire</t>
  </si>
  <si>
    <t>Bureau de la coopération Suisse, Port-Salut</t>
  </si>
  <si>
    <t>Bois dur</t>
  </si>
  <si>
    <t>Huile de vidange</t>
  </si>
  <si>
    <t>feuille</t>
  </si>
  <si>
    <t>Remblais</t>
  </si>
  <si>
    <t>ml</t>
  </si>
  <si>
    <t>Chaux</t>
  </si>
  <si>
    <t>Argile</t>
  </si>
  <si>
    <t>DDC</t>
  </si>
  <si>
    <t>fil a ligaturer Galvanisé</t>
  </si>
  <si>
    <t>Pinceau 3''</t>
  </si>
  <si>
    <t>lbs</t>
  </si>
  <si>
    <t>drums</t>
  </si>
  <si>
    <t>dz</t>
  </si>
  <si>
    <t>Bokit</t>
  </si>
  <si>
    <t>Nom chef de famille:</t>
  </si>
  <si>
    <t>PARHAFS Reconstruction habitat</t>
  </si>
  <si>
    <t>Famille</t>
  </si>
  <si>
    <t>Roche-à-Bateau, 1ère section</t>
  </si>
  <si>
    <t>Fondation</t>
  </si>
  <si>
    <t>Ossature</t>
  </si>
  <si>
    <t>Total 1ère livraison</t>
  </si>
  <si>
    <t>Materiaux</t>
  </si>
  <si>
    <t>locaux</t>
  </si>
  <si>
    <t>Pierre fondation &gt;200mm</t>
  </si>
  <si>
    <t>#</t>
  </si>
  <si>
    <t>Devis</t>
  </si>
  <si>
    <t>quantité</t>
  </si>
  <si>
    <t xml:space="preserve">Localité: </t>
  </si>
  <si>
    <t>Devis reconstruction/ réparation habitat individuel</t>
  </si>
  <si>
    <t>Sable rivière</t>
  </si>
  <si>
    <t>Bois Creole poteau (4x4x7)</t>
  </si>
  <si>
    <t>Pinceau 1''</t>
  </si>
  <si>
    <t>Total materiaux locaux</t>
  </si>
  <si>
    <t>Pierre murs 50-200mm</t>
  </si>
  <si>
    <t xml:space="preserve">Ingénieur en charge: </t>
  </si>
  <si>
    <t># serie:</t>
  </si>
  <si>
    <t>Bois Creole chevron (2x4x10)</t>
  </si>
  <si>
    <t>Bois Creole lisse (4x4x16)</t>
  </si>
  <si>
    <t>Boss maçon</t>
  </si>
  <si>
    <t>Boss charpente</t>
  </si>
  <si>
    <t>effective</t>
  </si>
  <si>
    <t>Ciment 42.5kg CINA</t>
  </si>
  <si>
    <t>pcs</t>
  </si>
  <si>
    <t>flacon</t>
  </si>
  <si>
    <t>Ficelle # 48</t>
  </si>
  <si>
    <t>R</t>
  </si>
  <si>
    <t>Bokit 19 Lt</t>
  </si>
  <si>
    <t>Unité USD</t>
  </si>
  <si>
    <t>Coûts USD</t>
  </si>
  <si>
    <t>HTG</t>
  </si>
  <si>
    <t>Matériaux fourni de la DDC</t>
  </si>
  <si>
    <t xml:space="preserve">Kit </t>
  </si>
  <si>
    <t>Clous béton 2''1/2</t>
  </si>
  <si>
    <t>Clous béton 3''</t>
  </si>
  <si>
    <t>Clous béton 4''</t>
  </si>
  <si>
    <t>Total materiaux livrés par la DDC</t>
  </si>
  <si>
    <t>USD</t>
  </si>
  <si>
    <t>gallon</t>
  </si>
  <si>
    <t>boîte</t>
  </si>
  <si>
    <t>toiture</t>
  </si>
  <si>
    <t>Taux</t>
  </si>
  <si>
    <t>Date:</t>
  </si>
  <si>
    <t>xxxx</t>
  </si>
  <si>
    <t>xxxxxxxxxxx</t>
  </si>
  <si>
    <t>xxxxxx</t>
  </si>
  <si>
    <t>Minium (1/8 gal.)</t>
  </si>
  <si>
    <t>Serrure Yale plate</t>
  </si>
  <si>
    <t>Taquet 4''</t>
  </si>
  <si>
    <t>Couplet 3''</t>
  </si>
  <si>
    <t>Mastique Tôle</t>
  </si>
  <si>
    <t xml:space="preserve">Spray </t>
  </si>
  <si>
    <t>Bois 2''x4''x16' brut</t>
  </si>
  <si>
    <t>Bois 2''x4''x14' brut</t>
  </si>
  <si>
    <t>Bois 1''x4''x16' brut</t>
  </si>
  <si>
    <t>Clous 2'' lisse</t>
  </si>
  <si>
    <t>Clous 2''1/2 lisse</t>
  </si>
  <si>
    <t>Clous 3'' lisse</t>
  </si>
  <si>
    <t>Clous 4'' lisse</t>
  </si>
  <si>
    <t>Plywood 1/2 préparé</t>
  </si>
  <si>
    <t xml:space="preserve">Porte (US) 34' </t>
  </si>
  <si>
    <t>Tôle Ondulée 6' (&gt;0.33mm) Nova</t>
  </si>
  <si>
    <t xml:space="preserve">Clous Tôle torsadé </t>
  </si>
  <si>
    <t xml:space="preserve">Tube (Moto) </t>
  </si>
  <si>
    <t>Fondation Maison + fondation Latrine</t>
  </si>
  <si>
    <t>Panneaux Maison + installation citerne</t>
  </si>
  <si>
    <t>Ossature maison</t>
  </si>
  <si>
    <t>Toiture, portes, fenêtres, galérie Maison + Superstructure Latrine</t>
  </si>
  <si>
    <t>KIT</t>
  </si>
  <si>
    <t>Prix unit</t>
  </si>
  <si>
    <t>Prix total USD</t>
  </si>
  <si>
    <t>Tuyau PVC 3"</t>
  </si>
  <si>
    <t>citerne</t>
  </si>
  <si>
    <t>Tuyau PVC 2"</t>
  </si>
  <si>
    <t>Tuyau 1'' sch40</t>
  </si>
  <si>
    <t>Connexion "T" &amp; "Y" PVC 3''</t>
  </si>
  <si>
    <t>Cap PVC 3''</t>
  </si>
  <si>
    <t>Clean out 3''</t>
  </si>
  <si>
    <t>Coude PVC 3''</t>
  </si>
  <si>
    <t>Coude PVC 2''</t>
  </si>
  <si>
    <t>Adapteur femelle 2"</t>
  </si>
  <si>
    <t>Adapteur mâle 2'</t>
  </si>
  <si>
    <t>Adapteur mâle 1"</t>
  </si>
  <si>
    <t>Adapteur femelle 3/4" sch40</t>
  </si>
  <si>
    <t>Adapteur femelle 1" sch40</t>
  </si>
  <si>
    <t>Coude 1'' sch40</t>
  </si>
  <si>
    <t>Bushing 3x2'' sch40</t>
  </si>
  <si>
    <t>Bushing 1"x3/4'' sch40</t>
  </si>
  <si>
    <t>Colle PVC  (8 OZ)</t>
  </si>
  <si>
    <t>Teflon</t>
  </si>
  <si>
    <t>Nippe 3/4''x5 galvanisé</t>
  </si>
  <si>
    <t>Raccord 3/4''  galva</t>
  </si>
  <si>
    <t>Robinet 3/4'' avec possibilite de prendre cadenas</t>
  </si>
  <si>
    <t>Cadenas Total 20mm (en fonction du robinet)</t>
  </si>
  <si>
    <t>Crepine 2"</t>
  </si>
  <si>
    <t>Strap 3" (fixation PVC)</t>
  </si>
  <si>
    <t>Vis bois 8mmx2" pour la fixation des straps 3"</t>
  </si>
  <si>
    <t>Rondelle pour fixer les straps</t>
  </si>
  <si>
    <t>Tank de 200 gallons (Chatodo)</t>
  </si>
  <si>
    <t>huile de vidange</t>
  </si>
  <si>
    <t>gal</t>
  </si>
  <si>
    <t>Natte</t>
  </si>
  <si>
    <t>latrine</t>
  </si>
  <si>
    <t>kit</t>
  </si>
  <si>
    <t>Menotte</t>
  </si>
  <si>
    <t>Moustiquaire 30x30cm</t>
  </si>
  <si>
    <t>TOTAL</t>
  </si>
  <si>
    <t xml:space="preserve">1ère livraison </t>
  </si>
  <si>
    <t xml:space="preserve">2ème livraison </t>
  </si>
  <si>
    <t>Strap</t>
  </si>
  <si>
    <t>Planche 1''X6''X16' préparé</t>
  </si>
  <si>
    <t>Planche 1''X8''X16' préparé</t>
  </si>
  <si>
    <t xml:space="preserve">GRAND TOTAL USD </t>
  </si>
  <si>
    <t xml:space="preserve">Acier 1/4" x 20' </t>
  </si>
  <si>
    <t xml:space="preserve">Acier 1/2" x 27' </t>
  </si>
  <si>
    <t>Grand Total cout matériaux</t>
  </si>
  <si>
    <t>Total cout matériaux Livraison 2</t>
  </si>
  <si>
    <t>Total cout matériaux kit + Livraison 1 &amp; 2</t>
  </si>
  <si>
    <t>Transport 1</t>
  </si>
  <si>
    <t>ut</t>
  </si>
  <si>
    <t>Transport 2</t>
  </si>
  <si>
    <t>Total coûts de la Main d'œuvre des artisans</t>
  </si>
  <si>
    <t xml:space="preserve">CITERNE </t>
  </si>
  <si>
    <t>LATRINE</t>
  </si>
  <si>
    <t>Main d'oeuvre (montant fixe par étape)</t>
  </si>
  <si>
    <t>Total coûts de la construction de la maison</t>
  </si>
  <si>
    <t>Ciment</t>
  </si>
  <si>
    <t>lb</t>
  </si>
  <si>
    <t>Tôle Ondulée 6' Nova</t>
  </si>
  <si>
    <t xml:space="preserve">Clous Tôle tors. 3'' glv </t>
  </si>
  <si>
    <t>Main d'œuvre</t>
  </si>
  <si>
    <t>Maison</t>
  </si>
  <si>
    <t>Type: Citerne</t>
  </si>
  <si>
    <t>Devis reconstruction Citerne</t>
  </si>
  <si>
    <t>Total cout matériaux</t>
  </si>
  <si>
    <t>Tuyeauterie et installation de la citerne</t>
  </si>
  <si>
    <t>Type: Latrine</t>
  </si>
  <si>
    <t>Fondation de la latrine</t>
  </si>
  <si>
    <t>Ossature de la latrine</t>
  </si>
  <si>
    <t>Charpentier</t>
  </si>
  <si>
    <t>MAISON</t>
  </si>
  <si>
    <t>version 05.09.2023</t>
  </si>
  <si>
    <t xml:space="preserve">Cement </t>
  </si>
  <si>
    <t xml:space="preserve">Clous Tôle torsadé 3'' glv </t>
  </si>
  <si>
    <t>Type maison; LARGE 41 m2, 6x5+ galérie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</si>
</sst>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0.0000"/>
    <numFmt numFmtId="166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color theme="1" tint="4.9989318521683403E-2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name val="Arial"/>
      <family val="2"/>
    </font>
    <font>
      <sz val="9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0" xfId="0" applyFont="1" applyAlignment="1">
      <alignment textRotation="90"/>
    </xf>
    <xf numFmtId="0" fontId="5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2" fontId="2" fillId="3" borderId="5" xfId="0" applyNumberFormat="1" applyFont="1" applyFill="1" applyBorder="1"/>
    <xf numFmtId="1" fontId="2" fillId="3" borderId="5" xfId="0" applyNumberFormat="1" applyFont="1" applyFill="1" applyBorder="1"/>
    <xf numFmtId="1" fontId="2" fillId="0" borderId="5" xfId="0" applyNumberFormat="1" applyFont="1" applyFill="1" applyBorder="1"/>
    <xf numFmtId="0" fontId="3" fillId="0" borderId="1" xfId="0" applyFont="1" applyBorder="1" applyAlignment="1">
      <alignment horizontal="center" vertical="center" textRotation="90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textRotation="90"/>
    </xf>
    <xf numFmtId="0" fontId="2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5" xfId="0" applyFont="1" applyFill="1" applyBorder="1"/>
    <xf numFmtId="0" fontId="2" fillId="0" borderId="4" xfId="0" applyFont="1" applyBorder="1" applyAlignment="1">
      <alignment horizontal="center" vertical="center" textRotation="90"/>
    </xf>
    <xf numFmtId="0" fontId="2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8" xfId="0" applyFont="1" applyBorder="1" applyAlignment="1"/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5" fillId="0" borderId="8" xfId="0" applyFont="1" applyBorder="1" applyAlignment="1">
      <alignment horizontal="left"/>
    </xf>
    <xf numFmtId="3" fontId="2" fillId="0" borderId="15" xfId="0" applyNumberFormat="1" applyFont="1" applyFill="1" applyBorder="1"/>
    <xf numFmtId="3" fontId="2" fillId="0" borderId="8" xfId="0" applyNumberFormat="1" applyFont="1" applyBorder="1"/>
    <xf numFmtId="3" fontId="2" fillId="0" borderId="0" xfId="0" applyNumberFormat="1" applyFont="1" applyAlignment="1">
      <alignment vertical="center"/>
    </xf>
    <xf numFmtId="3" fontId="2" fillId="0" borderId="0" xfId="0" applyNumberFormat="1" applyFont="1"/>
    <xf numFmtId="3" fontId="2" fillId="0" borderId="4" xfId="0" applyNumberFormat="1" applyFont="1" applyBorder="1" applyAlignment="1">
      <alignment vertical="center"/>
    </xf>
    <xf numFmtId="3" fontId="2" fillId="0" borderId="6" xfId="0" applyNumberFormat="1" applyFont="1" applyBorder="1" applyAlignment="1"/>
    <xf numFmtId="3" fontId="2" fillId="0" borderId="6" xfId="0" applyNumberFormat="1" applyFont="1" applyBorder="1"/>
    <xf numFmtId="3" fontId="9" fillId="0" borderId="1" xfId="1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/>
    <xf numFmtId="0" fontId="2" fillId="3" borderId="4" xfId="0" applyFont="1" applyFill="1" applyBorder="1" applyAlignment="1"/>
    <xf numFmtId="3" fontId="2" fillId="3" borderId="6" xfId="0" applyNumberFormat="1" applyFont="1" applyFill="1" applyBorder="1" applyAlignment="1"/>
    <xf numFmtId="0" fontId="3" fillId="3" borderId="8" xfId="0" applyFont="1" applyFill="1" applyBorder="1"/>
    <xf numFmtId="0" fontId="2" fillId="3" borderId="4" xfId="0" applyFont="1" applyFill="1" applyBorder="1"/>
    <xf numFmtId="3" fontId="2" fillId="3" borderId="6" xfId="0" applyNumberFormat="1" applyFont="1" applyFill="1" applyBorder="1"/>
    <xf numFmtId="49" fontId="7" fillId="3" borderId="5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3" fontId="2" fillId="3" borderId="5" xfId="0" applyNumberFormat="1" applyFont="1" applyFill="1" applyBorder="1"/>
    <xf numFmtId="0" fontId="9" fillId="0" borderId="1" xfId="0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/>
    <xf numFmtId="4" fontId="2" fillId="4" borderId="5" xfId="0" applyNumberFormat="1" applyFont="1" applyFill="1" applyBorder="1"/>
    <xf numFmtId="0" fontId="2" fillId="4" borderId="15" xfId="0" applyFont="1" applyFill="1" applyBorder="1"/>
    <xf numFmtId="0" fontId="9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textRotation="90"/>
    </xf>
    <xf numFmtId="3" fontId="2" fillId="0" borderId="0" xfId="0" applyNumberFormat="1" applyFont="1" applyBorder="1"/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3" fontId="2" fillId="0" borderId="4" xfId="0" applyNumberFormat="1" applyFont="1" applyBorder="1"/>
    <xf numFmtId="165" fontId="2" fillId="0" borderId="0" xfId="0" applyNumberFormat="1" applyFont="1"/>
    <xf numFmtId="3" fontId="2" fillId="0" borderId="4" xfId="0" applyNumberFormat="1" applyFont="1" applyBorder="1" applyAlignment="1"/>
    <xf numFmtId="3" fontId="9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3" borderId="8" xfId="0" applyNumberFormat="1" applyFont="1" applyFill="1" applyBorder="1"/>
    <xf numFmtId="2" fontId="2" fillId="4" borderId="5" xfId="0" applyNumberFormat="1" applyFont="1" applyFill="1" applyBorder="1"/>
    <xf numFmtId="1" fontId="3" fillId="4" borderId="5" xfId="0" applyNumberFormat="1" applyFont="1" applyFill="1" applyBorder="1"/>
    <xf numFmtId="0" fontId="2" fillId="4" borderId="5" xfId="0" applyFont="1" applyFill="1" applyBorder="1" applyAlignment="1">
      <alignment horizontal="center"/>
    </xf>
    <xf numFmtId="4" fontId="2" fillId="0" borderId="5" xfId="0" applyNumberFormat="1" applyFont="1" applyBorder="1"/>
    <xf numFmtId="4" fontId="2" fillId="0" borderId="3" xfId="0" applyNumberFormat="1" applyFont="1" applyBorder="1"/>
    <xf numFmtId="2" fontId="2" fillId="3" borderId="1" xfId="0" applyNumberFormat="1" applyFont="1" applyFill="1" applyBorder="1"/>
    <xf numFmtId="4" fontId="2" fillId="0" borderId="5" xfId="0" applyNumberFormat="1" applyFont="1" applyFill="1" applyBorder="1"/>
    <xf numFmtId="4" fontId="2" fillId="0" borderId="15" xfId="0" applyNumberFormat="1" applyFont="1" applyFill="1" applyBorder="1"/>
    <xf numFmtId="4" fontId="3" fillId="4" borderId="5" xfId="0" applyNumberFormat="1" applyFont="1" applyFill="1" applyBorder="1"/>
    <xf numFmtId="4" fontId="3" fillId="4" borderId="1" xfId="0" applyNumberFormat="1" applyFont="1" applyFill="1" applyBorder="1"/>
    <xf numFmtId="4" fontId="2" fillId="0" borderId="0" xfId="0" applyNumberFormat="1" applyFont="1" applyFill="1" applyBorder="1"/>
    <xf numFmtId="0" fontId="2" fillId="4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5" borderId="6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5" borderId="0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1" fontId="2" fillId="0" borderId="5" xfId="0" applyNumberFormat="1" applyFont="1" applyBorder="1"/>
    <xf numFmtId="0" fontId="2" fillId="0" borderId="0" xfId="0" applyFont="1" applyFill="1" applyBorder="1" applyAlignment="1">
      <alignment vertical="center"/>
    </xf>
    <xf numFmtId="4" fontId="10" fillId="4" borderId="5" xfId="0" applyNumberFormat="1" applyFont="1" applyFill="1" applyBorder="1"/>
    <xf numFmtId="3" fontId="3" fillId="0" borderId="0" xfId="0" applyNumberFormat="1" applyFont="1"/>
    <xf numFmtId="3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right"/>
    </xf>
    <xf numFmtId="0" fontId="2" fillId="0" borderId="8" xfId="0" applyFont="1" applyBorder="1" applyAlignment="1">
      <alignment horizontal="center"/>
    </xf>
    <xf numFmtId="4" fontId="2" fillId="0" borderId="6" xfId="0" applyNumberFormat="1" applyFont="1" applyBorder="1"/>
    <xf numFmtId="0" fontId="2" fillId="0" borderId="1" xfId="0" applyFont="1" applyBorder="1" applyAlignment="1">
      <alignment vertical="center" textRotation="90"/>
    </xf>
    <xf numFmtId="2" fontId="2" fillId="0" borderId="5" xfId="0" applyNumberFormat="1" applyFont="1" applyFill="1" applyBorder="1"/>
    <xf numFmtId="2" fontId="3" fillId="4" borderId="5" xfId="0" applyNumberFormat="1" applyFont="1" applyFill="1" applyBorder="1"/>
    <xf numFmtId="3" fontId="2" fillId="0" borderId="5" xfId="0" applyNumberFormat="1" applyFont="1" applyBorder="1"/>
    <xf numFmtId="3" fontId="2" fillId="4" borderId="5" xfId="0" applyNumberFormat="1" applyFont="1" applyFill="1" applyBorder="1"/>
    <xf numFmtId="0" fontId="3" fillId="4" borderId="8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5" fillId="4" borderId="8" xfId="0" applyFont="1" applyFill="1" applyBorder="1"/>
    <xf numFmtId="0" fontId="16" fillId="4" borderId="4" xfId="0" applyFont="1" applyFill="1" applyBorder="1" applyAlignment="1">
      <alignment horizontal="center" vertical="center"/>
    </xf>
    <xf numFmtId="3" fontId="16" fillId="4" borderId="5" xfId="0" applyNumberFormat="1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3" fontId="16" fillId="4" borderId="5" xfId="1" applyNumberFormat="1" applyFont="1" applyFill="1" applyBorder="1" applyAlignment="1">
      <alignment horizontal="center" vertical="center" wrapText="1"/>
    </xf>
    <xf numFmtId="0" fontId="15" fillId="0" borderId="8" xfId="0" applyFont="1" applyBorder="1"/>
    <xf numFmtId="3" fontId="17" fillId="7" borderId="5" xfId="0" applyNumberFormat="1" applyFont="1" applyFill="1" applyBorder="1"/>
    <xf numFmtId="0" fontId="17" fillId="7" borderId="6" xfId="0" applyFont="1" applyFill="1" applyBorder="1"/>
    <xf numFmtId="3" fontId="15" fillId="7" borderId="5" xfId="0" applyNumberFormat="1" applyFont="1" applyFill="1" applyBorder="1"/>
    <xf numFmtId="4" fontId="15" fillId="7" borderId="5" xfId="0" applyNumberFormat="1" applyFont="1" applyFill="1" applyBorder="1"/>
    <xf numFmtId="166" fontId="17" fillId="7" borderId="5" xfId="0" applyNumberFormat="1" applyFont="1" applyFill="1" applyBorder="1"/>
    <xf numFmtId="3" fontId="19" fillId="7" borderId="5" xfId="0" applyNumberFormat="1" applyFont="1" applyFill="1" applyBorder="1"/>
    <xf numFmtId="0" fontId="15" fillId="0" borderId="5" xfId="0" applyFont="1" applyBorder="1"/>
    <xf numFmtId="3" fontId="18" fillId="0" borderId="5" xfId="0" applyNumberFormat="1" applyFont="1" applyBorder="1"/>
    <xf numFmtId="0" fontId="15" fillId="0" borderId="0" xfId="0" applyFont="1" applyBorder="1"/>
    <xf numFmtId="0" fontId="15" fillId="0" borderId="0" xfId="0" applyFont="1" applyBorder="1" applyAlignment="1"/>
    <xf numFmtId="0" fontId="22" fillId="0" borderId="0" xfId="0" applyFont="1" applyBorder="1"/>
    <xf numFmtId="4" fontId="22" fillId="0" borderId="0" xfId="0" applyNumberFormat="1" applyFont="1" applyBorder="1"/>
    <xf numFmtId="4" fontId="8" fillId="4" borderId="5" xfId="0" applyNumberFormat="1" applyFont="1" applyFill="1" applyBorder="1"/>
    <xf numFmtId="3" fontId="2" fillId="0" borderId="1" xfId="0" applyNumberFormat="1" applyFont="1" applyBorder="1"/>
    <xf numFmtId="0" fontId="8" fillId="4" borderId="7" xfId="0" applyFont="1" applyFill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3" fontId="13" fillId="0" borderId="5" xfId="0" applyNumberFormat="1" applyFont="1" applyFill="1" applyBorder="1"/>
    <xf numFmtId="14" fontId="2" fillId="0" borderId="0" xfId="0" applyNumberFormat="1" applyFont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3" fontId="2" fillId="0" borderId="2" xfId="0" applyNumberFormat="1" applyFont="1" applyBorder="1" applyAlignment="1">
      <alignment horizontal="center"/>
    </xf>
    <xf numFmtId="0" fontId="3" fillId="0" borderId="0" xfId="0" applyFont="1"/>
    <xf numFmtId="3" fontId="2" fillId="8" borderId="5" xfId="0" applyNumberFormat="1" applyFont="1" applyFill="1" applyBorder="1"/>
    <xf numFmtId="3" fontId="2" fillId="8" borderId="3" xfId="0" applyNumberFormat="1" applyFont="1" applyFill="1" applyBorder="1"/>
    <xf numFmtId="0" fontId="13" fillId="0" borderId="0" xfId="0" applyFont="1"/>
    <xf numFmtId="0" fontId="8" fillId="4" borderId="8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164" fontId="15" fillId="7" borderId="5" xfId="1" applyFont="1" applyFill="1" applyBorder="1"/>
    <xf numFmtId="164" fontId="2" fillId="0" borderId="5" xfId="1" applyFont="1" applyBorder="1"/>
    <xf numFmtId="1" fontId="5" fillId="0" borderId="5" xfId="0" applyNumberFormat="1" applyFont="1" applyBorder="1"/>
    <xf numFmtId="0" fontId="5" fillId="0" borderId="5" xfId="0" applyFont="1" applyBorder="1"/>
    <xf numFmtId="3" fontId="5" fillId="0" borderId="5" xfId="0" applyNumberFormat="1" applyFont="1" applyFill="1" applyBorder="1"/>
    <xf numFmtId="0" fontId="5" fillId="0" borderId="5" xfId="0" applyFont="1" applyBorder="1" applyAlignment="1">
      <alignment horizontal="left"/>
    </xf>
    <xf numFmtId="4" fontId="5" fillId="0" borderId="5" xfId="0" applyNumberFormat="1" applyFont="1" applyBorder="1"/>
    <xf numFmtId="164" fontId="2" fillId="3" borderId="5" xfId="1" applyFont="1" applyFill="1" applyBorder="1"/>
    <xf numFmtId="4" fontId="2" fillId="3" borderId="5" xfId="0" applyNumberFormat="1" applyFont="1" applyFill="1" applyBorder="1"/>
    <xf numFmtId="4" fontId="13" fillId="0" borderId="5" xfId="0" applyNumberFormat="1" applyFont="1" applyFill="1" applyBorder="1"/>
    <xf numFmtId="0" fontId="3" fillId="6" borderId="8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4" borderId="8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 textRotation="90"/>
    </xf>
    <xf numFmtId="0" fontId="2" fillId="5" borderId="11" xfId="0" applyFont="1" applyFill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15" fillId="0" borderId="8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16" fillId="4" borderId="8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6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57151</xdr:rowOff>
    </xdr:from>
    <xdr:to>
      <xdr:col>3</xdr:col>
      <xdr:colOff>1447800</xdr:colOff>
      <xdr:row>3</xdr:row>
      <xdr:rowOff>52220</xdr:rowOff>
    </xdr:to>
    <xdr:pic>
      <xdr:nvPicPr>
        <xdr:cNvPr id="4" name="Picture 3" descr="Bund_RGB_po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51"/>
          <a:ext cx="1857375" cy="480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85725</xdr:colOff>
      <xdr:row>4</xdr:row>
      <xdr:rowOff>57150</xdr:rowOff>
    </xdr:from>
    <xdr:to>
      <xdr:col>9</xdr:col>
      <xdr:colOff>428624</xdr:colOff>
      <xdr:row>9</xdr:row>
      <xdr:rowOff>0</xdr:rowOff>
    </xdr:to>
    <xdr:grpSp>
      <xdr:nvGrpSpPr>
        <xdr:cNvPr id="5" name="Group 4"/>
        <xdr:cNvGrpSpPr/>
      </xdr:nvGrpSpPr>
      <xdr:grpSpPr>
        <a:xfrm>
          <a:off x="3084029" y="719759"/>
          <a:ext cx="2396986" cy="771111"/>
          <a:chOff x="6305551" y="1371600"/>
          <a:chExt cx="2771774" cy="752475"/>
        </a:xfrm>
      </xdr:grpSpPr>
      <xdr:pic>
        <xdr:nvPicPr>
          <xdr:cNvPr id="6" name="Picture 5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28" t="36246" r="50828" b="39703"/>
          <a:stretch/>
        </xdr:blipFill>
        <xdr:spPr>
          <a:xfrm>
            <a:off x="7153275" y="1409700"/>
            <a:ext cx="1009650" cy="676275"/>
          </a:xfrm>
          <a:prstGeom prst="rect">
            <a:avLst/>
          </a:prstGeom>
        </xdr:spPr>
      </xdr:pic>
      <xdr:pic>
        <xdr:nvPicPr>
          <xdr:cNvPr id="7" name="Picture 6"/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15" t="14773" r="53620" b="63117"/>
          <a:stretch/>
        </xdr:blipFill>
        <xdr:spPr>
          <a:xfrm>
            <a:off x="6305551" y="1514475"/>
            <a:ext cx="932746" cy="609600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715" t="60375" r="54479" b="14060"/>
          <a:stretch/>
        </xdr:blipFill>
        <xdr:spPr>
          <a:xfrm>
            <a:off x="8162926" y="1371600"/>
            <a:ext cx="914399" cy="70485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57151</xdr:rowOff>
    </xdr:from>
    <xdr:to>
      <xdr:col>3</xdr:col>
      <xdr:colOff>1447800</xdr:colOff>
      <xdr:row>3</xdr:row>
      <xdr:rowOff>52220</xdr:rowOff>
    </xdr:to>
    <xdr:pic>
      <xdr:nvPicPr>
        <xdr:cNvPr id="2" name="Picture 1" descr="Bund_RGB_po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51"/>
          <a:ext cx="1857375" cy="480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57151</xdr:rowOff>
    </xdr:from>
    <xdr:to>
      <xdr:col>3</xdr:col>
      <xdr:colOff>1447800</xdr:colOff>
      <xdr:row>3</xdr:row>
      <xdr:rowOff>52220</xdr:rowOff>
    </xdr:to>
    <xdr:pic>
      <xdr:nvPicPr>
        <xdr:cNvPr id="2" name="Picture 1" descr="Bund_RGB_po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51"/>
          <a:ext cx="1857375" cy="480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2"/>
  <sheetViews>
    <sheetView tabSelected="1" zoomScale="115" zoomScaleNormal="115" workbookViewId="0">
      <selection activeCell="D16" sqref="D16"/>
    </sheetView>
  </sheetViews>
  <sheetFormatPr defaultColWidth="9.140625" defaultRowHeight="12.75" x14ac:dyDescent="0.2"/>
  <cols>
    <col min="1" max="1" width="2" style="7" bestFit="1" customWidth="1"/>
    <col min="2" max="2" width="3" style="11" bestFit="1" customWidth="1"/>
    <col min="3" max="3" width="3" style="11" customWidth="1"/>
    <col min="4" max="4" width="29.28515625" style="7" customWidth="1"/>
    <col min="5" max="5" width="7.7109375" style="7" customWidth="1"/>
    <col min="6" max="7" width="7.7109375" style="43" customWidth="1"/>
    <col min="8" max="9" width="7.7109375" style="7" customWidth="1"/>
    <col min="10" max="10" width="10.42578125" style="43" customWidth="1"/>
    <col min="11" max="11" width="9.140625" style="43" customWidth="1"/>
    <col min="12" max="12" width="11.140625" style="43" customWidth="1"/>
    <col min="13" max="13" width="13.85546875" style="66" customWidth="1"/>
    <col min="14" max="32" width="0" style="7" hidden="1" customWidth="1"/>
    <col min="33" max="16384" width="9.140625" style="7"/>
  </cols>
  <sheetData>
    <row r="1" spans="1:24" x14ac:dyDescent="0.2">
      <c r="B1" s="9"/>
      <c r="C1" s="9"/>
      <c r="E1" s="22" t="s">
        <v>7</v>
      </c>
      <c r="G1" s="42"/>
      <c r="H1" s="22"/>
      <c r="I1" s="22"/>
      <c r="J1" s="42"/>
    </row>
    <row r="2" spans="1:24" x14ac:dyDescent="0.2">
      <c r="B2" s="9"/>
      <c r="C2" s="9"/>
      <c r="E2" s="22" t="s">
        <v>23</v>
      </c>
      <c r="G2" s="42"/>
      <c r="H2" s="22"/>
      <c r="I2" s="22"/>
      <c r="J2" s="42"/>
    </row>
    <row r="3" spans="1:24" x14ac:dyDescent="0.2">
      <c r="B3" s="9"/>
      <c r="C3" s="9"/>
      <c r="E3" s="7" t="s">
        <v>25</v>
      </c>
    </row>
    <row r="4" spans="1:24" x14ac:dyDescent="0.2">
      <c r="B4" s="9"/>
      <c r="C4" s="9"/>
    </row>
    <row r="5" spans="1:24" x14ac:dyDescent="0.2">
      <c r="B5" s="9"/>
      <c r="C5" s="9"/>
      <c r="D5" s="156" t="s">
        <v>168</v>
      </c>
    </row>
    <row r="6" spans="1:24" x14ac:dyDescent="0.2">
      <c r="B6" s="9"/>
      <c r="C6" s="9"/>
      <c r="D6" s="153" t="s">
        <v>167</v>
      </c>
    </row>
    <row r="7" spans="1:24" x14ac:dyDescent="0.2">
      <c r="B7" s="9"/>
      <c r="C7" s="9"/>
    </row>
    <row r="8" spans="1:24" x14ac:dyDescent="0.2">
      <c r="A8" s="7" t="s">
        <v>36</v>
      </c>
      <c r="B8" s="23"/>
      <c r="C8" s="9"/>
    </row>
    <row r="9" spans="1:24" x14ac:dyDescent="0.2">
      <c r="B9" s="23"/>
      <c r="C9" s="9"/>
    </row>
    <row r="10" spans="1:24" s="22" customFormat="1" ht="15.75" x14ac:dyDescent="0.25">
      <c r="A10" s="34" t="s">
        <v>171</v>
      </c>
      <c r="B10" s="32"/>
      <c r="C10" s="32"/>
      <c r="D10" s="33"/>
      <c r="E10" s="33"/>
      <c r="F10" s="44"/>
      <c r="G10" s="44"/>
      <c r="H10" s="33" t="s">
        <v>69</v>
      </c>
      <c r="I10" s="185" t="s">
        <v>72</v>
      </c>
      <c r="J10" s="186"/>
      <c r="K10" s="42"/>
      <c r="L10" s="42"/>
      <c r="M10" s="107"/>
    </row>
    <row r="11" spans="1:24" x14ac:dyDescent="0.2">
      <c r="A11" s="39" t="s">
        <v>43</v>
      </c>
      <c r="B11" s="37"/>
      <c r="C11" s="38"/>
      <c r="D11" s="54" t="s">
        <v>70</v>
      </c>
      <c r="E11" s="35" t="s">
        <v>22</v>
      </c>
      <c r="F11" s="81"/>
      <c r="G11" s="45"/>
      <c r="H11" s="48" t="s">
        <v>71</v>
      </c>
      <c r="I11" s="49"/>
      <c r="J11" s="50"/>
    </row>
    <row r="12" spans="1:24" x14ac:dyDescent="0.2">
      <c r="A12" s="36" t="s">
        <v>35</v>
      </c>
      <c r="B12" s="37"/>
      <c r="C12" s="38"/>
      <c r="D12" s="55" t="s">
        <v>70</v>
      </c>
      <c r="E12" s="8" t="s">
        <v>42</v>
      </c>
      <c r="F12" s="79"/>
      <c r="G12" s="46"/>
      <c r="H12" s="51" t="s">
        <v>71</v>
      </c>
      <c r="I12" s="52"/>
      <c r="J12" s="53"/>
    </row>
    <row r="13" spans="1:24" x14ac:dyDescent="0.2">
      <c r="A13" s="63"/>
      <c r="B13" s="64"/>
      <c r="C13" s="64"/>
      <c r="D13" s="65"/>
      <c r="E13" s="66"/>
      <c r="F13" s="67"/>
      <c r="G13" s="67"/>
      <c r="H13" s="68"/>
      <c r="I13" s="66"/>
      <c r="J13" s="67"/>
    </row>
    <row r="14" spans="1:24" x14ac:dyDescent="0.2">
      <c r="A14" s="63"/>
      <c r="B14" s="64"/>
      <c r="C14" s="64"/>
      <c r="D14" s="65"/>
      <c r="E14" s="66"/>
      <c r="F14" s="67"/>
      <c r="G14" s="67"/>
      <c r="H14" s="68"/>
      <c r="I14" s="66"/>
      <c r="J14" s="67"/>
      <c r="L14" s="147"/>
    </row>
    <row r="15" spans="1:24" ht="12.75" customHeight="1" x14ac:dyDescent="0.2">
      <c r="A15" s="2"/>
      <c r="B15" s="10"/>
      <c r="C15" s="10"/>
      <c r="D15" s="6"/>
      <c r="E15" s="2"/>
      <c r="F15" s="189" t="s">
        <v>33</v>
      </c>
      <c r="G15" s="186"/>
      <c r="H15" s="98" t="s">
        <v>24</v>
      </c>
      <c r="I15" s="187" t="s">
        <v>15</v>
      </c>
      <c r="J15" s="188"/>
      <c r="K15" s="111" t="s">
        <v>68</v>
      </c>
      <c r="L15" s="80">
        <v>140</v>
      </c>
    </row>
    <row r="16" spans="1:24" ht="25.5" x14ac:dyDescent="0.2">
      <c r="A16" s="24" t="s">
        <v>32</v>
      </c>
      <c r="B16" s="20"/>
      <c r="C16" s="20"/>
      <c r="D16" s="25" t="s">
        <v>1</v>
      </c>
      <c r="E16" s="26" t="s">
        <v>0</v>
      </c>
      <c r="F16" s="82" t="s">
        <v>34</v>
      </c>
      <c r="G16" s="47" t="s">
        <v>55</v>
      </c>
      <c r="H16" s="62" t="s">
        <v>34</v>
      </c>
      <c r="I16" s="57" t="s">
        <v>34</v>
      </c>
      <c r="J16" s="58" t="s">
        <v>56</v>
      </c>
      <c r="K16" s="110"/>
      <c r="L16" s="110"/>
      <c r="N16" s="66"/>
      <c r="O16" s="68" t="s">
        <v>149</v>
      </c>
      <c r="P16" s="66"/>
      <c r="Q16" s="66"/>
      <c r="R16" s="66"/>
      <c r="S16" s="66"/>
      <c r="X16" s="68" t="s">
        <v>150</v>
      </c>
    </row>
    <row r="17" spans="1:32" ht="12.75" customHeight="1" x14ac:dyDescent="0.2">
      <c r="A17" s="2"/>
      <c r="B17" s="190" t="s">
        <v>29</v>
      </c>
      <c r="C17" s="200" t="s">
        <v>30</v>
      </c>
      <c r="D17" s="13" t="s">
        <v>8</v>
      </c>
      <c r="E17" s="1" t="s">
        <v>20</v>
      </c>
      <c r="F17" s="117">
        <v>12</v>
      </c>
      <c r="G17" s="40"/>
      <c r="H17" s="60">
        <f>F17</f>
        <v>12</v>
      </c>
      <c r="I17" s="31"/>
      <c r="J17" s="40"/>
      <c r="N17" s="124" t="s">
        <v>32</v>
      </c>
      <c r="O17" s="211" t="s">
        <v>1</v>
      </c>
      <c r="P17" s="212"/>
      <c r="Q17" s="125"/>
      <c r="R17" s="126" t="s">
        <v>95</v>
      </c>
      <c r="S17" s="127" t="s">
        <v>0</v>
      </c>
      <c r="T17" s="126" t="s">
        <v>34</v>
      </c>
      <c r="U17" s="128" t="s">
        <v>96</v>
      </c>
      <c r="V17" s="128" t="s">
        <v>97</v>
      </c>
      <c r="X17" s="124" t="s">
        <v>32</v>
      </c>
      <c r="Y17" s="211" t="s">
        <v>1</v>
      </c>
      <c r="Z17" s="212"/>
      <c r="AA17" s="125"/>
      <c r="AB17" s="126" t="s">
        <v>95</v>
      </c>
      <c r="AC17" s="127" t="s">
        <v>0</v>
      </c>
      <c r="AD17" s="126" t="s">
        <v>34</v>
      </c>
      <c r="AE17" s="128" t="s">
        <v>96</v>
      </c>
      <c r="AF17" s="128" t="s">
        <v>97</v>
      </c>
    </row>
    <row r="18" spans="1:32" ht="11.25" customHeight="1" x14ac:dyDescent="0.2">
      <c r="A18" s="2"/>
      <c r="B18" s="191"/>
      <c r="C18" s="201"/>
      <c r="D18" s="16" t="s">
        <v>41</v>
      </c>
      <c r="E18" s="1" t="s">
        <v>2</v>
      </c>
      <c r="F18" s="117">
        <v>6</v>
      </c>
      <c r="G18" s="40"/>
      <c r="H18" s="60">
        <f t="shared" ref="H18:H21" si="0">F18</f>
        <v>6</v>
      </c>
      <c r="I18" s="18">
        <f t="shared" ref="I18:I20" si="1">F18-H18</f>
        <v>0</v>
      </c>
      <c r="J18" s="93">
        <f t="shared" ref="J18:J20" si="2">I18*G18</f>
        <v>0</v>
      </c>
      <c r="N18" s="129">
        <v>11</v>
      </c>
      <c r="O18" s="202" t="s">
        <v>98</v>
      </c>
      <c r="P18" s="203"/>
      <c r="Q18" s="204"/>
      <c r="R18" s="130" t="s">
        <v>99</v>
      </c>
      <c r="S18" s="131" t="s">
        <v>50</v>
      </c>
      <c r="T18" s="130">
        <v>6</v>
      </c>
      <c r="U18" s="160">
        <v>8.5</v>
      </c>
      <c r="V18" s="133">
        <f>T18*U18</f>
        <v>51</v>
      </c>
      <c r="X18" s="129">
        <v>1</v>
      </c>
      <c r="Y18" s="202" t="s">
        <v>98</v>
      </c>
      <c r="Z18" s="203"/>
      <c r="AA18" s="204"/>
      <c r="AB18" s="130" t="s">
        <v>129</v>
      </c>
      <c r="AC18" s="131" t="s">
        <v>50</v>
      </c>
      <c r="AD18" s="130">
        <v>1</v>
      </c>
      <c r="AE18" s="160">
        <v>8.5</v>
      </c>
      <c r="AF18" s="133">
        <f>AD18*AE18</f>
        <v>8.5</v>
      </c>
    </row>
    <row r="19" spans="1:32" ht="12.75" customHeight="1" x14ac:dyDescent="0.2">
      <c r="A19" s="2"/>
      <c r="B19" s="191"/>
      <c r="C19" s="201"/>
      <c r="D19" s="16" t="s">
        <v>31</v>
      </c>
      <c r="E19" s="1" t="s">
        <v>2</v>
      </c>
      <c r="F19" s="117">
        <v>6</v>
      </c>
      <c r="G19" s="40"/>
      <c r="H19" s="60">
        <f t="shared" si="0"/>
        <v>6</v>
      </c>
      <c r="I19" s="18">
        <f t="shared" si="1"/>
        <v>0</v>
      </c>
      <c r="J19" s="93">
        <f t="shared" si="2"/>
        <v>0</v>
      </c>
      <c r="N19" s="129">
        <v>12</v>
      </c>
      <c r="O19" s="202" t="s">
        <v>100</v>
      </c>
      <c r="P19" s="203"/>
      <c r="Q19" s="204"/>
      <c r="R19" s="130" t="s">
        <v>99</v>
      </c>
      <c r="S19" s="131" t="s">
        <v>50</v>
      </c>
      <c r="T19" s="130">
        <v>2</v>
      </c>
      <c r="U19" s="160">
        <v>4.9000000000000004</v>
      </c>
      <c r="V19" s="133">
        <f t="shared" ref="V19:V49" si="3">T19*U19</f>
        <v>9.8000000000000007</v>
      </c>
      <c r="X19" s="129">
        <v>2</v>
      </c>
      <c r="Y19" s="208" t="s">
        <v>128</v>
      </c>
      <c r="Z19" s="209"/>
      <c r="AA19" s="210"/>
      <c r="AB19" s="130" t="s">
        <v>129</v>
      </c>
      <c r="AC19" s="131" t="s">
        <v>130</v>
      </c>
      <c r="AD19" s="130">
        <v>1</v>
      </c>
      <c r="AE19" s="160">
        <v>20</v>
      </c>
      <c r="AF19" s="133">
        <f t="shared" ref="AF19:AF34" si="4">AD19*AE19</f>
        <v>20</v>
      </c>
    </row>
    <row r="20" spans="1:32" ht="12.75" customHeight="1" x14ac:dyDescent="0.2">
      <c r="A20" s="2"/>
      <c r="B20" s="191"/>
      <c r="C20" s="201"/>
      <c r="D20" s="13" t="s">
        <v>11</v>
      </c>
      <c r="E20" s="1" t="s">
        <v>2</v>
      </c>
      <c r="F20" s="117">
        <v>7.5</v>
      </c>
      <c r="G20" s="40"/>
      <c r="H20" s="60">
        <f t="shared" si="0"/>
        <v>7.5</v>
      </c>
      <c r="I20" s="18">
        <f t="shared" si="1"/>
        <v>0</v>
      </c>
      <c r="J20" s="93">
        <f t="shared" si="2"/>
        <v>0</v>
      </c>
      <c r="N20" s="129">
        <v>13</v>
      </c>
      <c r="O20" s="202" t="s">
        <v>101</v>
      </c>
      <c r="P20" s="203"/>
      <c r="Q20" s="204"/>
      <c r="R20" s="130" t="s">
        <v>99</v>
      </c>
      <c r="S20" s="131" t="s">
        <v>50</v>
      </c>
      <c r="T20" s="134">
        <v>0.5</v>
      </c>
      <c r="U20" s="160">
        <v>12.24</v>
      </c>
      <c r="V20" s="133">
        <f t="shared" si="3"/>
        <v>6.12</v>
      </c>
      <c r="X20" s="129">
        <v>3</v>
      </c>
      <c r="Y20" s="208" t="s">
        <v>131</v>
      </c>
      <c r="Z20" s="209"/>
      <c r="AA20" s="210"/>
      <c r="AB20" s="130" t="s">
        <v>129</v>
      </c>
      <c r="AC20" s="131" t="s">
        <v>0</v>
      </c>
      <c r="AD20" s="130">
        <v>60</v>
      </c>
      <c r="AE20" s="160">
        <v>0.05</v>
      </c>
      <c r="AF20" s="133">
        <f t="shared" si="4"/>
        <v>3</v>
      </c>
    </row>
    <row r="21" spans="1:32" x14ac:dyDescent="0.2">
      <c r="A21" s="2"/>
      <c r="B21" s="191"/>
      <c r="C21" s="201"/>
      <c r="D21" s="12" t="s">
        <v>14</v>
      </c>
      <c r="E21" s="1" t="s">
        <v>2</v>
      </c>
      <c r="F21" s="117">
        <v>7.625</v>
      </c>
      <c r="G21" s="40"/>
      <c r="H21" s="60">
        <f t="shared" si="0"/>
        <v>7.625</v>
      </c>
      <c r="I21" s="18">
        <v>0</v>
      </c>
      <c r="J21" s="93">
        <v>0</v>
      </c>
      <c r="N21" s="129">
        <v>14</v>
      </c>
      <c r="O21" s="213" t="s">
        <v>102</v>
      </c>
      <c r="P21" s="214"/>
      <c r="Q21" s="215"/>
      <c r="R21" s="130" t="s">
        <v>99</v>
      </c>
      <c r="S21" s="131" t="s">
        <v>50</v>
      </c>
      <c r="T21" s="130">
        <v>2</v>
      </c>
      <c r="U21" s="160">
        <v>1.06</v>
      </c>
      <c r="V21" s="133">
        <f t="shared" si="3"/>
        <v>2.12</v>
      </c>
      <c r="X21" s="129">
        <v>4</v>
      </c>
      <c r="Y21" s="205" t="s">
        <v>132</v>
      </c>
      <c r="Z21" s="206"/>
      <c r="AA21" s="207"/>
      <c r="AB21" s="130" t="s">
        <v>129</v>
      </c>
      <c r="AC21" s="131" t="s">
        <v>50</v>
      </c>
      <c r="AD21" s="130">
        <v>1</v>
      </c>
      <c r="AE21" s="160">
        <v>5</v>
      </c>
      <c r="AF21" s="133">
        <f t="shared" si="4"/>
        <v>5</v>
      </c>
    </row>
    <row r="22" spans="1:32" x14ac:dyDescent="0.2">
      <c r="A22" s="2"/>
      <c r="B22" s="191"/>
      <c r="C22" s="201"/>
      <c r="D22" s="29" t="s">
        <v>37</v>
      </c>
      <c r="E22" s="30" t="s">
        <v>2</v>
      </c>
      <c r="F22" s="143">
        <v>5</v>
      </c>
      <c r="G22" s="40"/>
      <c r="H22" s="92">
        <f>F22</f>
        <v>5</v>
      </c>
      <c r="I22" s="18">
        <v>0</v>
      </c>
      <c r="J22" s="93">
        <v>0</v>
      </c>
      <c r="N22" s="129">
        <v>15</v>
      </c>
      <c r="O22" s="202" t="s">
        <v>103</v>
      </c>
      <c r="P22" s="203"/>
      <c r="Q22" s="204"/>
      <c r="R22" s="130" t="s">
        <v>99</v>
      </c>
      <c r="S22" s="131" t="s">
        <v>50</v>
      </c>
      <c r="T22" s="130">
        <v>2</v>
      </c>
      <c r="U22" s="160">
        <v>2.06</v>
      </c>
      <c r="V22" s="133">
        <f t="shared" si="3"/>
        <v>4.12</v>
      </c>
      <c r="X22" s="129">
        <v>5</v>
      </c>
      <c r="Y22" s="202" t="s">
        <v>153</v>
      </c>
      <c r="Z22" s="203"/>
      <c r="AA22" s="204"/>
      <c r="AB22" s="130" t="s">
        <v>129</v>
      </c>
      <c r="AC22" s="131" t="s">
        <v>3</v>
      </c>
      <c r="AD22" s="130">
        <v>6</v>
      </c>
      <c r="AE22" s="160">
        <v>12</v>
      </c>
      <c r="AF22" s="133">
        <f t="shared" si="4"/>
        <v>72</v>
      </c>
    </row>
    <row r="23" spans="1:32" x14ac:dyDescent="0.2">
      <c r="A23" s="24"/>
      <c r="B23" s="191"/>
      <c r="C23" s="201"/>
      <c r="D23" s="3" t="s">
        <v>5</v>
      </c>
      <c r="E23" s="1" t="s">
        <v>2</v>
      </c>
      <c r="F23" s="117">
        <v>3.2874999999999996</v>
      </c>
      <c r="G23" s="40"/>
      <c r="H23" s="17">
        <f>F23</f>
        <v>3.2874999999999996</v>
      </c>
      <c r="I23" s="18">
        <v>0</v>
      </c>
      <c r="J23" s="93">
        <f>0</f>
        <v>0</v>
      </c>
      <c r="N23" s="129">
        <v>16</v>
      </c>
      <c r="O23" s="202" t="s">
        <v>104</v>
      </c>
      <c r="P23" s="203"/>
      <c r="Q23" s="204"/>
      <c r="R23" s="130" t="s">
        <v>99</v>
      </c>
      <c r="S23" s="131" t="s">
        <v>50</v>
      </c>
      <c r="T23" s="130">
        <v>1</v>
      </c>
      <c r="U23" s="160">
        <v>3.09</v>
      </c>
      <c r="V23" s="133">
        <f t="shared" si="3"/>
        <v>3.09</v>
      </c>
      <c r="X23" s="129"/>
      <c r="Y23" s="202" t="s">
        <v>141</v>
      </c>
      <c r="Z23" s="203"/>
      <c r="AA23" s="204"/>
      <c r="AB23" s="130" t="s">
        <v>129</v>
      </c>
      <c r="AC23" s="131" t="s">
        <v>0</v>
      </c>
      <c r="AD23" s="130">
        <v>5</v>
      </c>
      <c r="AE23" s="160">
        <v>8</v>
      </c>
      <c r="AF23" s="133">
        <f t="shared" si="4"/>
        <v>40</v>
      </c>
    </row>
    <row r="24" spans="1:32" x14ac:dyDescent="0.2">
      <c r="A24" s="24"/>
      <c r="B24" s="191"/>
      <c r="C24" s="201"/>
      <c r="D24" s="3" t="s">
        <v>4</v>
      </c>
      <c r="E24" s="1" t="s">
        <v>19</v>
      </c>
      <c r="F24" s="117">
        <v>7.5</v>
      </c>
      <c r="G24" s="40"/>
      <c r="H24" s="17">
        <f>F24</f>
        <v>7.5</v>
      </c>
      <c r="I24" s="31"/>
      <c r="J24" s="94"/>
      <c r="N24" s="129">
        <v>17</v>
      </c>
      <c r="O24" s="202" t="s">
        <v>105</v>
      </c>
      <c r="P24" s="203"/>
      <c r="Q24" s="204"/>
      <c r="R24" s="135" t="s">
        <v>99</v>
      </c>
      <c r="S24" s="131" t="s">
        <v>50</v>
      </c>
      <c r="T24" s="135">
        <v>4</v>
      </c>
      <c r="U24" s="160">
        <v>1.53</v>
      </c>
      <c r="V24" s="133">
        <f t="shared" si="3"/>
        <v>6.12</v>
      </c>
      <c r="X24" s="129"/>
      <c r="Y24" s="202" t="s">
        <v>140</v>
      </c>
      <c r="Z24" s="203"/>
      <c r="AA24" s="204"/>
      <c r="AB24" s="130" t="s">
        <v>129</v>
      </c>
      <c r="AC24" s="131" t="s">
        <v>0</v>
      </c>
      <c r="AD24" s="135">
        <v>2</v>
      </c>
      <c r="AE24" s="160">
        <v>2</v>
      </c>
      <c r="AF24" s="133">
        <f t="shared" si="4"/>
        <v>4</v>
      </c>
    </row>
    <row r="25" spans="1:32" x14ac:dyDescent="0.2">
      <c r="A25" s="24"/>
      <c r="B25" s="191"/>
      <c r="C25" s="201"/>
      <c r="D25" s="3" t="s">
        <v>38</v>
      </c>
      <c r="E25" s="1" t="s">
        <v>0</v>
      </c>
      <c r="F25" s="40"/>
      <c r="G25" s="40"/>
      <c r="H25" s="56">
        <v>0</v>
      </c>
      <c r="I25" s="31"/>
      <c r="J25" s="94"/>
      <c r="N25" s="129">
        <v>18</v>
      </c>
      <c r="O25" s="202" t="s">
        <v>106</v>
      </c>
      <c r="P25" s="203"/>
      <c r="Q25" s="204"/>
      <c r="R25" s="130" t="s">
        <v>99</v>
      </c>
      <c r="S25" s="131" t="s">
        <v>50</v>
      </c>
      <c r="T25" s="130">
        <v>2</v>
      </c>
      <c r="U25" s="160">
        <v>1.41</v>
      </c>
      <c r="V25" s="133">
        <f t="shared" si="3"/>
        <v>2.82</v>
      </c>
      <c r="X25" s="129"/>
      <c r="Y25" s="202" t="s">
        <v>79</v>
      </c>
      <c r="Z25" s="203"/>
      <c r="AA25" s="204"/>
      <c r="AB25" s="130" t="s">
        <v>129</v>
      </c>
      <c r="AC25" s="131" t="s">
        <v>0</v>
      </c>
      <c r="AD25" s="130">
        <v>5</v>
      </c>
      <c r="AE25" s="160">
        <v>22</v>
      </c>
      <c r="AF25" s="133">
        <f t="shared" si="4"/>
        <v>110</v>
      </c>
    </row>
    <row r="26" spans="1:32" x14ac:dyDescent="0.2">
      <c r="A26" s="24"/>
      <c r="B26" s="191"/>
      <c r="C26" s="201"/>
      <c r="D26" s="3" t="s">
        <v>44</v>
      </c>
      <c r="E26" s="1" t="s">
        <v>0</v>
      </c>
      <c r="F26" s="40"/>
      <c r="G26" s="40"/>
      <c r="H26" s="56">
        <v>0</v>
      </c>
      <c r="I26" s="31"/>
      <c r="J26" s="94"/>
      <c r="N26" s="129">
        <v>19</v>
      </c>
      <c r="O26" s="202" t="s">
        <v>107</v>
      </c>
      <c r="P26" s="203"/>
      <c r="Q26" s="204"/>
      <c r="R26" s="130" t="s">
        <v>99</v>
      </c>
      <c r="S26" s="131" t="s">
        <v>50</v>
      </c>
      <c r="T26" s="130">
        <v>1</v>
      </c>
      <c r="U26" s="160">
        <v>1.34</v>
      </c>
      <c r="V26" s="133">
        <f t="shared" si="3"/>
        <v>1.34</v>
      </c>
      <c r="X26" s="129"/>
      <c r="Y26" s="202" t="s">
        <v>81</v>
      </c>
      <c r="Z26" s="203"/>
      <c r="AA26" s="204"/>
      <c r="AB26" s="130" t="s">
        <v>129</v>
      </c>
      <c r="AC26" s="131" t="s">
        <v>0</v>
      </c>
      <c r="AD26" s="130">
        <v>1</v>
      </c>
      <c r="AE26" s="160">
        <v>14</v>
      </c>
      <c r="AF26" s="133">
        <f t="shared" si="4"/>
        <v>14</v>
      </c>
    </row>
    <row r="27" spans="1:32" x14ac:dyDescent="0.2">
      <c r="A27" s="24"/>
      <c r="B27" s="191"/>
      <c r="C27" s="201"/>
      <c r="D27" s="3" t="s">
        <v>45</v>
      </c>
      <c r="E27" s="1" t="s">
        <v>0</v>
      </c>
      <c r="F27" s="40"/>
      <c r="G27" s="40"/>
      <c r="H27" s="56">
        <v>0</v>
      </c>
      <c r="I27" s="31"/>
      <c r="J27" s="94"/>
      <c r="N27" s="129">
        <v>20</v>
      </c>
      <c r="O27" s="202" t="s">
        <v>108</v>
      </c>
      <c r="P27" s="203"/>
      <c r="Q27" s="204"/>
      <c r="R27" s="130" t="s">
        <v>99</v>
      </c>
      <c r="S27" s="131" t="s">
        <v>50</v>
      </c>
      <c r="T27" s="130">
        <v>2</v>
      </c>
      <c r="U27" s="160">
        <v>1.75</v>
      </c>
      <c r="V27" s="133">
        <f t="shared" si="3"/>
        <v>3.5</v>
      </c>
      <c r="X27" s="129"/>
      <c r="Y27" s="202" t="s">
        <v>82</v>
      </c>
      <c r="Z27" s="203"/>
      <c r="AA27" s="204"/>
      <c r="AB27" s="130" t="s">
        <v>129</v>
      </c>
      <c r="AC27" s="131" t="s">
        <v>154</v>
      </c>
      <c r="AD27" s="130">
        <v>1</v>
      </c>
      <c r="AE27" s="160">
        <v>1.75</v>
      </c>
      <c r="AF27" s="133">
        <f t="shared" si="4"/>
        <v>1.75</v>
      </c>
    </row>
    <row r="28" spans="1:32" x14ac:dyDescent="0.2">
      <c r="A28" s="2"/>
      <c r="B28" s="192"/>
      <c r="C28" s="175" t="s">
        <v>40</v>
      </c>
      <c r="D28" s="176"/>
      <c r="E28" s="176"/>
      <c r="F28" s="176"/>
      <c r="G28" s="176"/>
      <c r="H28" s="178"/>
      <c r="I28" s="88"/>
      <c r="J28" s="95">
        <f>SUM(J18:J27)</f>
        <v>0</v>
      </c>
      <c r="K28" s="109"/>
      <c r="L28" s="109"/>
      <c r="N28" s="129">
        <v>21</v>
      </c>
      <c r="O28" s="202" t="s">
        <v>109</v>
      </c>
      <c r="P28" s="203"/>
      <c r="Q28" s="204"/>
      <c r="R28" s="130" t="s">
        <v>99</v>
      </c>
      <c r="S28" s="131" t="s">
        <v>50</v>
      </c>
      <c r="T28" s="130">
        <v>2</v>
      </c>
      <c r="U28" s="160">
        <v>0.78</v>
      </c>
      <c r="V28" s="133">
        <f t="shared" si="3"/>
        <v>1.56</v>
      </c>
      <c r="X28" s="129"/>
      <c r="Y28" s="202" t="s">
        <v>84</v>
      </c>
      <c r="Z28" s="203"/>
      <c r="AA28" s="204"/>
      <c r="AB28" s="130" t="s">
        <v>129</v>
      </c>
      <c r="AC28" s="131" t="s">
        <v>154</v>
      </c>
      <c r="AD28" s="130">
        <v>2</v>
      </c>
      <c r="AE28" s="160">
        <v>1.75</v>
      </c>
      <c r="AF28" s="133">
        <f t="shared" si="4"/>
        <v>3.5</v>
      </c>
    </row>
    <row r="29" spans="1:32" x14ac:dyDescent="0.2">
      <c r="A29" s="2"/>
      <c r="B29" s="193" t="s">
        <v>58</v>
      </c>
      <c r="C29" s="100"/>
      <c r="D29" s="12" t="s">
        <v>13</v>
      </c>
      <c r="E29" s="1" t="s">
        <v>21</v>
      </c>
      <c r="F29" s="117">
        <v>48</v>
      </c>
      <c r="G29" s="93">
        <f>300/L15</f>
        <v>2.1428571428571428</v>
      </c>
      <c r="H29" s="61"/>
      <c r="I29" s="17">
        <f>F29-H29</f>
        <v>48</v>
      </c>
      <c r="J29" s="93">
        <f>I29*G29</f>
        <v>102.85714285714286</v>
      </c>
      <c r="N29" s="129">
        <v>22</v>
      </c>
      <c r="O29" s="202" t="s">
        <v>110</v>
      </c>
      <c r="P29" s="203"/>
      <c r="Q29" s="204"/>
      <c r="R29" s="130" t="s">
        <v>99</v>
      </c>
      <c r="S29" s="131" t="s">
        <v>50</v>
      </c>
      <c r="T29" s="130">
        <v>1</v>
      </c>
      <c r="U29" s="160">
        <v>0.66</v>
      </c>
      <c r="V29" s="133">
        <f t="shared" si="3"/>
        <v>0.66</v>
      </c>
      <c r="X29" s="129"/>
      <c r="Y29" s="202" t="s">
        <v>85</v>
      </c>
      <c r="Z29" s="203"/>
      <c r="AA29" s="204"/>
      <c r="AB29" s="130" t="s">
        <v>129</v>
      </c>
      <c r="AC29" s="131" t="s">
        <v>154</v>
      </c>
      <c r="AD29" s="130">
        <v>1</v>
      </c>
      <c r="AE29" s="160">
        <v>1.75</v>
      </c>
      <c r="AF29" s="133">
        <f t="shared" si="4"/>
        <v>1.75</v>
      </c>
    </row>
    <row r="30" spans="1:32" x14ac:dyDescent="0.2">
      <c r="A30" s="2"/>
      <c r="B30" s="194"/>
      <c r="C30" s="100"/>
      <c r="D30" s="101" t="s">
        <v>9</v>
      </c>
      <c r="E30" s="1" t="s">
        <v>65</v>
      </c>
      <c r="F30" s="117">
        <v>10</v>
      </c>
      <c r="G30" s="90">
        <f>150/60</f>
        <v>2.5</v>
      </c>
      <c r="H30" s="61"/>
      <c r="I30" s="17">
        <f>F30</f>
        <v>10</v>
      </c>
      <c r="J30" s="93">
        <f>I30*G30</f>
        <v>25</v>
      </c>
      <c r="N30" s="129">
        <v>23</v>
      </c>
      <c r="O30" s="202" t="s">
        <v>111</v>
      </c>
      <c r="P30" s="203"/>
      <c r="Q30" s="204"/>
      <c r="R30" s="130" t="s">
        <v>99</v>
      </c>
      <c r="S30" s="131" t="s">
        <v>50</v>
      </c>
      <c r="T30" s="130">
        <v>3</v>
      </c>
      <c r="U30" s="160">
        <v>0.95</v>
      </c>
      <c r="V30" s="133">
        <f t="shared" si="3"/>
        <v>2.8499999999999996</v>
      </c>
      <c r="X30" s="129"/>
      <c r="Y30" s="202" t="s">
        <v>16</v>
      </c>
      <c r="Z30" s="203"/>
      <c r="AA30" s="204"/>
      <c r="AB30" s="130" t="s">
        <v>129</v>
      </c>
      <c r="AC30" s="131" t="s">
        <v>154</v>
      </c>
      <c r="AD30" s="130">
        <v>2</v>
      </c>
      <c r="AE30" s="160">
        <v>1.75</v>
      </c>
      <c r="AF30" s="133">
        <f t="shared" si="4"/>
        <v>3.5</v>
      </c>
    </row>
    <row r="31" spans="1:32" ht="12.75" customHeight="1" x14ac:dyDescent="0.2">
      <c r="A31" s="2"/>
      <c r="B31" s="194"/>
      <c r="C31" s="197" t="s">
        <v>59</v>
      </c>
      <c r="D31" s="101" t="s">
        <v>73</v>
      </c>
      <c r="E31" s="1" t="s">
        <v>66</v>
      </c>
      <c r="F31" s="117">
        <v>2</v>
      </c>
      <c r="G31" s="166">
        <v>4.55</v>
      </c>
      <c r="H31" s="61"/>
      <c r="I31" s="115">
        <f>F31</f>
        <v>2</v>
      </c>
      <c r="J31" s="93">
        <f>I31*G31</f>
        <v>9.1</v>
      </c>
      <c r="N31" s="129">
        <v>24</v>
      </c>
      <c r="O31" s="202" t="s">
        <v>112</v>
      </c>
      <c r="P31" s="203"/>
      <c r="Q31" s="204"/>
      <c r="R31" s="130" t="s">
        <v>99</v>
      </c>
      <c r="S31" s="131" t="s">
        <v>50</v>
      </c>
      <c r="T31" s="130">
        <v>4</v>
      </c>
      <c r="U31" s="160">
        <v>0.97</v>
      </c>
      <c r="V31" s="133">
        <f t="shared" si="3"/>
        <v>3.88</v>
      </c>
      <c r="X31" s="129"/>
      <c r="Y31" s="202" t="s">
        <v>155</v>
      </c>
      <c r="Z31" s="203"/>
      <c r="AA31" s="204"/>
      <c r="AB31" s="130" t="s">
        <v>129</v>
      </c>
      <c r="AC31" s="131" t="s">
        <v>0</v>
      </c>
      <c r="AD31" s="130">
        <v>2</v>
      </c>
      <c r="AE31" s="160">
        <v>6</v>
      </c>
      <c r="AF31" s="133">
        <f t="shared" si="4"/>
        <v>12</v>
      </c>
    </row>
    <row r="32" spans="1:32" x14ac:dyDescent="0.2">
      <c r="A32" s="2"/>
      <c r="B32" s="194"/>
      <c r="C32" s="198"/>
      <c r="D32" s="101" t="s">
        <v>78</v>
      </c>
      <c r="E32" s="1" t="s">
        <v>51</v>
      </c>
      <c r="F32" s="117">
        <v>1</v>
      </c>
      <c r="G32" s="166">
        <f>250/75</f>
        <v>3.3333333333333335</v>
      </c>
      <c r="H32" s="61"/>
      <c r="I32" s="115">
        <v>1</v>
      </c>
      <c r="J32" s="93">
        <f>G32*F32</f>
        <v>3.3333333333333335</v>
      </c>
      <c r="N32" s="129">
        <v>25</v>
      </c>
      <c r="O32" s="202" t="s">
        <v>113</v>
      </c>
      <c r="P32" s="203"/>
      <c r="Q32" s="204"/>
      <c r="R32" s="130" t="s">
        <v>99</v>
      </c>
      <c r="S32" s="131" t="s">
        <v>50</v>
      </c>
      <c r="T32" s="130">
        <v>1</v>
      </c>
      <c r="U32" s="160">
        <v>2.69</v>
      </c>
      <c r="V32" s="133">
        <f t="shared" si="3"/>
        <v>2.69</v>
      </c>
      <c r="X32" s="129"/>
      <c r="Y32" s="202" t="s">
        <v>156</v>
      </c>
      <c r="Z32" s="203"/>
      <c r="AA32" s="204"/>
      <c r="AB32" s="130" t="s">
        <v>129</v>
      </c>
      <c r="AC32" s="131" t="s">
        <v>154</v>
      </c>
      <c r="AD32" s="130">
        <v>2</v>
      </c>
      <c r="AE32" s="160">
        <v>2</v>
      </c>
      <c r="AF32" s="133">
        <f t="shared" si="4"/>
        <v>4</v>
      </c>
    </row>
    <row r="33" spans="1:32" x14ac:dyDescent="0.2">
      <c r="A33" s="2"/>
      <c r="B33" s="194"/>
      <c r="C33" s="198"/>
      <c r="D33" s="102" t="s">
        <v>54</v>
      </c>
      <c r="E33" s="1" t="s">
        <v>50</v>
      </c>
      <c r="F33" s="117">
        <v>3</v>
      </c>
      <c r="G33" s="166">
        <v>5.333333333333333</v>
      </c>
      <c r="H33" s="61"/>
      <c r="I33" s="115">
        <f t="shared" ref="I33:I42" si="5">F33</f>
        <v>3</v>
      </c>
      <c r="J33" s="93">
        <f t="shared" ref="J33:J45" si="6">I33*G33</f>
        <v>16</v>
      </c>
      <c r="N33" s="129">
        <v>26</v>
      </c>
      <c r="O33" s="202" t="s">
        <v>114</v>
      </c>
      <c r="P33" s="203"/>
      <c r="Q33" s="204"/>
      <c r="R33" s="130" t="s">
        <v>99</v>
      </c>
      <c r="S33" s="131" t="s">
        <v>50</v>
      </c>
      <c r="T33" s="130">
        <v>1</v>
      </c>
      <c r="U33" s="160">
        <v>0.63</v>
      </c>
      <c r="V33" s="133">
        <f t="shared" si="3"/>
        <v>0.63</v>
      </c>
      <c r="X33" s="129"/>
      <c r="Y33" s="202" t="s">
        <v>157</v>
      </c>
      <c r="Z33" s="203"/>
      <c r="AA33" s="204"/>
      <c r="AB33" s="130"/>
      <c r="AC33" s="131"/>
      <c r="AD33" s="130"/>
      <c r="AE33" s="132"/>
      <c r="AF33" s="133">
        <v>34.840000000000003</v>
      </c>
    </row>
    <row r="34" spans="1:32" x14ac:dyDescent="0.2">
      <c r="A34" s="2"/>
      <c r="B34" s="194"/>
      <c r="C34" s="198"/>
      <c r="D34" s="102" t="s">
        <v>52</v>
      </c>
      <c r="E34" s="1" t="s">
        <v>53</v>
      </c>
      <c r="F34" s="117">
        <v>1</v>
      </c>
      <c r="G34" s="166">
        <v>3.88</v>
      </c>
      <c r="H34" s="61"/>
      <c r="I34" s="115">
        <f t="shared" si="5"/>
        <v>1</v>
      </c>
      <c r="J34" s="93">
        <f t="shared" si="6"/>
        <v>3.88</v>
      </c>
      <c r="N34" s="129">
        <v>27</v>
      </c>
      <c r="O34" s="202" t="s">
        <v>115</v>
      </c>
      <c r="P34" s="203"/>
      <c r="Q34" s="204"/>
      <c r="R34" s="130" t="s">
        <v>99</v>
      </c>
      <c r="S34" s="131" t="s">
        <v>50</v>
      </c>
      <c r="T34" s="130">
        <v>1</v>
      </c>
      <c r="U34" s="160">
        <v>4.25</v>
      </c>
      <c r="V34" s="133">
        <f t="shared" si="3"/>
        <v>4.25</v>
      </c>
      <c r="X34" s="129"/>
      <c r="Y34" s="202"/>
      <c r="Z34" s="203"/>
      <c r="AA34" s="204"/>
      <c r="AB34" s="130"/>
      <c r="AC34" s="131"/>
      <c r="AD34" s="130"/>
      <c r="AE34" s="132"/>
      <c r="AF34" s="133">
        <f t="shared" si="4"/>
        <v>0</v>
      </c>
    </row>
    <row r="35" spans="1:32" x14ac:dyDescent="0.2">
      <c r="A35" s="2"/>
      <c r="B35" s="194"/>
      <c r="C35" s="198"/>
      <c r="D35" s="102" t="s">
        <v>39</v>
      </c>
      <c r="E35" s="1" t="s">
        <v>0</v>
      </c>
      <c r="F35" s="117">
        <v>1</v>
      </c>
      <c r="G35" s="166">
        <v>1.5</v>
      </c>
      <c r="H35" s="61"/>
      <c r="I35" s="115">
        <f t="shared" si="5"/>
        <v>1</v>
      </c>
      <c r="J35" s="93">
        <f t="shared" si="6"/>
        <v>1.5</v>
      </c>
      <c r="N35" s="129">
        <v>28</v>
      </c>
      <c r="O35" s="202" t="s">
        <v>116</v>
      </c>
      <c r="P35" s="203"/>
      <c r="Q35" s="204"/>
      <c r="R35" s="130" t="s">
        <v>99</v>
      </c>
      <c r="S35" s="131" t="s">
        <v>50</v>
      </c>
      <c r="T35" s="135">
        <v>1</v>
      </c>
      <c r="U35" s="160">
        <v>1.66</v>
      </c>
      <c r="V35" s="133">
        <f t="shared" si="3"/>
        <v>1.66</v>
      </c>
      <c r="X35" s="129"/>
      <c r="Y35" s="202"/>
      <c r="Z35" s="203"/>
      <c r="AA35" s="204"/>
      <c r="AB35" s="130"/>
      <c r="AC35" s="131"/>
      <c r="AD35" s="135"/>
      <c r="AE35" s="132"/>
      <c r="AF35" s="133"/>
    </row>
    <row r="36" spans="1:32" x14ac:dyDescent="0.2">
      <c r="A36" s="2"/>
      <c r="B36" s="194"/>
      <c r="C36" s="198"/>
      <c r="D36" s="103" t="s">
        <v>136</v>
      </c>
      <c r="E36" s="1" t="s">
        <v>12</v>
      </c>
      <c r="F36" s="117">
        <v>76</v>
      </c>
      <c r="G36" s="90">
        <v>5</v>
      </c>
      <c r="H36" s="61"/>
      <c r="I36" s="115">
        <f t="shared" si="5"/>
        <v>76</v>
      </c>
      <c r="J36" s="93">
        <f t="shared" si="6"/>
        <v>380</v>
      </c>
      <c r="N36" s="129">
        <v>29</v>
      </c>
      <c r="O36" s="202" t="s">
        <v>117</v>
      </c>
      <c r="P36" s="203"/>
      <c r="Q36" s="204"/>
      <c r="R36" s="130" t="s">
        <v>99</v>
      </c>
      <c r="S36" s="131" t="s">
        <v>50</v>
      </c>
      <c r="T36" s="130">
        <v>1</v>
      </c>
      <c r="U36" s="160">
        <v>2</v>
      </c>
      <c r="V36" s="133">
        <f t="shared" si="3"/>
        <v>2</v>
      </c>
      <c r="X36" s="129"/>
      <c r="Y36" s="202"/>
      <c r="Z36" s="203"/>
      <c r="AA36" s="204"/>
      <c r="AB36" s="130"/>
      <c r="AC36" s="131"/>
      <c r="AD36" s="130"/>
      <c r="AE36" s="132"/>
      <c r="AF36" s="133"/>
    </row>
    <row r="37" spans="1:32" x14ac:dyDescent="0.2">
      <c r="A37" s="2"/>
      <c r="B37" s="194"/>
      <c r="C37" s="198"/>
      <c r="D37" s="102" t="s">
        <v>17</v>
      </c>
      <c r="E37" s="1" t="s">
        <v>0</v>
      </c>
      <c r="F37" s="117">
        <v>1</v>
      </c>
      <c r="G37" s="90">
        <v>1.5</v>
      </c>
      <c r="H37" s="61"/>
      <c r="I37" s="115">
        <f t="shared" si="5"/>
        <v>1</v>
      </c>
      <c r="J37" s="93">
        <f t="shared" si="6"/>
        <v>1.5</v>
      </c>
      <c r="N37" s="129">
        <v>30</v>
      </c>
      <c r="O37" s="202" t="s">
        <v>118</v>
      </c>
      <c r="P37" s="203"/>
      <c r="Q37" s="204"/>
      <c r="R37" s="130" t="s">
        <v>99</v>
      </c>
      <c r="S37" s="131" t="s">
        <v>50</v>
      </c>
      <c r="T37" s="130">
        <v>1</v>
      </c>
      <c r="U37" s="160">
        <v>1.76</v>
      </c>
      <c r="V37" s="133">
        <f t="shared" si="3"/>
        <v>1.76</v>
      </c>
      <c r="X37" s="129"/>
      <c r="Y37" s="202"/>
      <c r="Z37" s="203"/>
      <c r="AA37" s="204"/>
      <c r="AB37" s="130"/>
      <c r="AC37" s="131"/>
      <c r="AD37" s="130"/>
      <c r="AE37" s="132"/>
      <c r="AF37" s="133"/>
    </row>
    <row r="38" spans="1:32" x14ac:dyDescent="0.2">
      <c r="A38" s="2"/>
      <c r="B38" s="194"/>
      <c r="C38" s="198"/>
      <c r="D38" s="102" t="s">
        <v>74</v>
      </c>
      <c r="E38" s="1" t="s">
        <v>0</v>
      </c>
      <c r="F38" s="117">
        <v>1</v>
      </c>
      <c r="G38" s="90">
        <v>18</v>
      </c>
      <c r="H38" s="61"/>
      <c r="I38" s="115">
        <f t="shared" si="5"/>
        <v>1</v>
      </c>
      <c r="J38" s="93">
        <f t="shared" si="6"/>
        <v>18</v>
      </c>
      <c r="N38" s="129">
        <v>31</v>
      </c>
      <c r="O38" s="136" t="s">
        <v>119</v>
      </c>
      <c r="P38" s="136"/>
      <c r="Q38" s="136"/>
      <c r="R38" s="130" t="s">
        <v>99</v>
      </c>
      <c r="S38" s="131" t="s">
        <v>50</v>
      </c>
      <c r="T38" s="130">
        <v>1</v>
      </c>
      <c r="U38" s="160">
        <v>20</v>
      </c>
      <c r="V38" s="133">
        <f t="shared" si="3"/>
        <v>20</v>
      </c>
      <c r="X38" s="129"/>
      <c r="Y38" s="136"/>
      <c r="Z38" s="136"/>
      <c r="AA38" s="136"/>
      <c r="AB38" s="130"/>
      <c r="AC38" s="131"/>
      <c r="AD38" s="130"/>
      <c r="AE38" s="132"/>
      <c r="AF38" s="133"/>
    </row>
    <row r="39" spans="1:32" x14ac:dyDescent="0.2">
      <c r="A39" s="2"/>
      <c r="B39" s="194"/>
      <c r="C39" s="198"/>
      <c r="D39" s="102" t="s">
        <v>75</v>
      </c>
      <c r="E39" s="1" t="s">
        <v>0</v>
      </c>
      <c r="F39" s="117">
        <v>6</v>
      </c>
      <c r="G39" s="90">
        <v>2</v>
      </c>
      <c r="H39" s="61"/>
      <c r="I39" s="115">
        <f t="shared" si="5"/>
        <v>6</v>
      </c>
      <c r="J39" s="93">
        <f t="shared" si="6"/>
        <v>12</v>
      </c>
      <c r="N39" s="129">
        <v>32</v>
      </c>
      <c r="O39" s="136" t="s">
        <v>120</v>
      </c>
      <c r="P39" s="136"/>
      <c r="Q39" s="136"/>
      <c r="R39" s="130" t="s">
        <v>99</v>
      </c>
      <c r="S39" s="131" t="s">
        <v>50</v>
      </c>
      <c r="T39" s="130">
        <v>1</v>
      </c>
      <c r="U39" s="160">
        <v>1.91</v>
      </c>
      <c r="V39" s="133">
        <f t="shared" si="3"/>
        <v>1.91</v>
      </c>
      <c r="X39" s="129"/>
      <c r="Y39" s="136"/>
      <c r="Z39" s="136"/>
      <c r="AA39" s="136"/>
      <c r="AB39" s="130"/>
      <c r="AC39" s="131"/>
      <c r="AD39" s="130"/>
      <c r="AE39" s="132"/>
      <c r="AF39" s="133"/>
    </row>
    <row r="40" spans="1:32" x14ac:dyDescent="0.2">
      <c r="A40" s="2"/>
      <c r="B40" s="194"/>
      <c r="C40" s="198"/>
      <c r="D40" s="102" t="s">
        <v>76</v>
      </c>
      <c r="E40" s="1" t="s">
        <v>6</v>
      </c>
      <c r="F40" s="117">
        <v>7</v>
      </c>
      <c r="G40" s="90">
        <v>4.5</v>
      </c>
      <c r="H40" s="61"/>
      <c r="I40" s="115">
        <f t="shared" si="5"/>
        <v>7</v>
      </c>
      <c r="J40" s="93">
        <f t="shared" si="6"/>
        <v>31.5</v>
      </c>
      <c r="N40" s="129">
        <v>33</v>
      </c>
      <c r="O40" s="202" t="s">
        <v>121</v>
      </c>
      <c r="P40" s="203"/>
      <c r="Q40" s="204"/>
      <c r="R40" s="130" t="s">
        <v>99</v>
      </c>
      <c r="S40" s="131" t="s">
        <v>50</v>
      </c>
      <c r="T40" s="130">
        <v>1</v>
      </c>
      <c r="U40" s="160">
        <v>1.59</v>
      </c>
      <c r="V40" s="133">
        <f t="shared" si="3"/>
        <v>1.59</v>
      </c>
      <c r="X40" s="129"/>
      <c r="Y40" s="202"/>
      <c r="Z40" s="203"/>
      <c r="AA40" s="204"/>
      <c r="AB40" s="130"/>
      <c r="AC40" s="131"/>
      <c r="AD40" s="130"/>
      <c r="AE40" s="132"/>
      <c r="AF40" s="133"/>
    </row>
    <row r="41" spans="1:32" x14ac:dyDescent="0.2">
      <c r="A41" s="2"/>
      <c r="B41" s="194"/>
      <c r="C41" s="198"/>
      <c r="D41" s="104" t="s">
        <v>77</v>
      </c>
      <c r="E41" s="1" t="s">
        <v>66</v>
      </c>
      <c r="F41" s="117">
        <v>1</v>
      </c>
      <c r="G41" s="90">
        <v>3</v>
      </c>
      <c r="H41" s="61"/>
      <c r="I41" s="115">
        <f t="shared" si="5"/>
        <v>1</v>
      </c>
      <c r="J41" s="93">
        <f t="shared" si="6"/>
        <v>3</v>
      </c>
      <c r="N41" s="129">
        <v>34</v>
      </c>
      <c r="O41" s="202" t="s">
        <v>122</v>
      </c>
      <c r="P41" s="203"/>
      <c r="Q41" s="204"/>
      <c r="R41" s="130" t="s">
        <v>99</v>
      </c>
      <c r="S41" s="131" t="s">
        <v>50</v>
      </c>
      <c r="T41" s="130">
        <v>7</v>
      </c>
      <c r="U41" s="160">
        <v>1.69</v>
      </c>
      <c r="V41" s="133">
        <f t="shared" si="3"/>
        <v>11.83</v>
      </c>
      <c r="X41" s="129"/>
      <c r="Y41" s="202"/>
      <c r="Z41" s="203"/>
      <c r="AA41" s="204"/>
      <c r="AB41" s="130"/>
      <c r="AC41" s="131"/>
      <c r="AD41" s="130"/>
      <c r="AE41" s="132"/>
      <c r="AF41" s="133"/>
    </row>
    <row r="42" spans="1:32" x14ac:dyDescent="0.2">
      <c r="A42" s="2"/>
      <c r="B42" s="194"/>
      <c r="C42" s="199"/>
      <c r="D42" s="105" t="s">
        <v>90</v>
      </c>
      <c r="E42" s="1" t="s">
        <v>0</v>
      </c>
      <c r="F42" s="143">
        <v>3</v>
      </c>
      <c r="G42" s="90">
        <v>5.28</v>
      </c>
      <c r="H42" s="61"/>
      <c r="I42" s="115">
        <f t="shared" si="5"/>
        <v>3</v>
      </c>
      <c r="J42" s="93">
        <f t="shared" si="6"/>
        <v>15.84</v>
      </c>
      <c r="N42" s="129">
        <v>35</v>
      </c>
      <c r="O42" s="136" t="s">
        <v>123</v>
      </c>
      <c r="P42" s="136"/>
      <c r="Q42" s="136"/>
      <c r="R42" s="130" t="s">
        <v>99</v>
      </c>
      <c r="S42" s="131" t="s">
        <v>50</v>
      </c>
      <c r="T42" s="130">
        <v>7</v>
      </c>
      <c r="U42" s="160">
        <v>0.04</v>
      </c>
      <c r="V42" s="133">
        <f t="shared" si="3"/>
        <v>0.28000000000000003</v>
      </c>
      <c r="X42" s="129"/>
      <c r="Y42" s="136"/>
      <c r="Z42" s="136"/>
      <c r="AA42" s="136"/>
      <c r="AB42" s="130"/>
      <c r="AC42" s="131"/>
      <c r="AD42" s="130"/>
      <c r="AE42" s="132"/>
      <c r="AF42" s="133"/>
    </row>
    <row r="43" spans="1:32" x14ac:dyDescent="0.2">
      <c r="A43" s="2"/>
      <c r="B43" s="194"/>
      <c r="C43" s="194"/>
      <c r="D43" s="3" t="s">
        <v>60</v>
      </c>
      <c r="E43" s="112" t="s">
        <v>66</v>
      </c>
      <c r="F43" s="93"/>
      <c r="G43" s="113"/>
      <c r="H43" s="61"/>
      <c r="I43" s="17"/>
      <c r="J43" s="93">
        <f t="shared" si="6"/>
        <v>0</v>
      </c>
      <c r="N43" s="129">
        <v>36</v>
      </c>
      <c r="O43" s="202" t="s">
        <v>124</v>
      </c>
      <c r="P43" s="203"/>
      <c r="Q43" s="204"/>
      <c r="R43" s="130" t="s">
        <v>99</v>
      </c>
      <c r="S43" s="131" t="s">
        <v>50</v>
      </c>
      <c r="T43" s="130">
        <v>7</v>
      </c>
      <c r="U43" s="160">
        <v>0.11</v>
      </c>
      <c r="V43" s="133">
        <f t="shared" si="3"/>
        <v>0.77</v>
      </c>
      <c r="X43" s="129"/>
      <c r="Y43" s="202"/>
      <c r="Z43" s="203"/>
      <c r="AA43" s="204"/>
      <c r="AB43" s="130"/>
      <c r="AC43" s="131"/>
      <c r="AD43" s="130"/>
      <c r="AE43" s="132"/>
      <c r="AF43" s="133"/>
    </row>
    <row r="44" spans="1:32" x14ac:dyDescent="0.2">
      <c r="A44" s="2"/>
      <c r="B44" s="194"/>
      <c r="C44" s="194"/>
      <c r="D44" s="3" t="s">
        <v>61</v>
      </c>
      <c r="E44" s="112" t="s">
        <v>66</v>
      </c>
      <c r="F44" s="93"/>
      <c r="G44" s="113"/>
      <c r="H44" s="61"/>
      <c r="I44" s="17"/>
      <c r="J44" s="93">
        <f t="shared" si="6"/>
        <v>0</v>
      </c>
      <c r="N44" s="129">
        <v>37</v>
      </c>
      <c r="O44" s="202" t="s">
        <v>125</v>
      </c>
      <c r="P44" s="203"/>
      <c r="Q44" s="204"/>
      <c r="R44" s="130" t="s">
        <v>99</v>
      </c>
      <c r="S44" s="131" t="s">
        <v>50</v>
      </c>
      <c r="T44" s="130">
        <v>1</v>
      </c>
      <c r="U44" s="160">
        <v>268</v>
      </c>
      <c r="V44" s="133">
        <f t="shared" si="3"/>
        <v>268</v>
      </c>
      <c r="X44" s="129"/>
      <c r="Y44" s="202"/>
      <c r="Z44" s="203"/>
      <c r="AA44" s="204"/>
      <c r="AB44" s="130"/>
      <c r="AC44" s="131"/>
      <c r="AD44" s="130"/>
      <c r="AE44" s="132"/>
      <c r="AF44" s="133"/>
    </row>
    <row r="45" spans="1:32" x14ac:dyDescent="0.2">
      <c r="A45" s="2"/>
      <c r="B45" s="194"/>
      <c r="C45" s="196"/>
      <c r="D45" s="3" t="s">
        <v>62</v>
      </c>
      <c r="E45" s="112" t="s">
        <v>66</v>
      </c>
      <c r="F45" s="93"/>
      <c r="G45" s="113"/>
      <c r="H45" s="61"/>
      <c r="I45" s="17"/>
      <c r="J45" s="93">
        <f t="shared" si="6"/>
        <v>0</v>
      </c>
      <c r="N45" s="129">
        <v>38</v>
      </c>
      <c r="O45" s="205" t="s">
        <v>126</v>
      </c>
      <c r="P45" s="206"/>
      <c r="Q45" s="207"/>
      <c r="R45" s="137" t="s">
        <v>158</v>
      </c>
      <c r="S45" s="131" t="s">
        <v>127</v>
      </c>
      <c r="T45" s="135">
        <v>3</v>
      </c>
      <c r="U45" s="160">
        <v>3</v>
      </c>
      <c r="V45" s="133">
        <f t="shared" si="3"/>
        <v>9</v>
      </c>
      <c r="X45" s="129"/>
      <c r="Y45" s="205"/>
      <c r="Z45" s="206"/>
      <c r="AA45" s="207"/>
      <c r="AB45" s="137"/>
      <c r="AC45" s="131"/>
      <c r="AD45" s="135"/>
      <c r="AE45" s="132"/>
      <c r="AF45" s="133"/>
    </row>
    <row r="46" spans="1:32" x14ac:dyDescent="0.2">
      <c r="A46" s="2"/>
      <c r="B46" s="99"/>
      <c r="C46" s="175" t="s">
        <v>63</v>
      </c>
      <c r="D46" s="176"/>
      <c r="E46" s="176"/>
      <c r="F46" s="177"/>
      <c r="G46" s="176"/>
      <c r="H46" s="178"/>
      <c r="I46" s="116"/>
      <c r="J46" s="95">
        <f>SUM(J29:J45)</f>
        <v>623.5104761904762</v>
      </c>
      <c r="K46" s="109"/>
      <c r="L46" s="109"/>
      <c r="N46" s="129">
        <v>39</v>
      </c>
      <c r="O46" s="208" t="s">
        <v>128</v>
      </c>
      <c r="P46" s="209"/>
      <c r="Q46" s="210"/>
      <c r="R46" s="130" t="s">
        <v>129</v>
      </c>
      <c r="S46" s="131" t="s">
        <v>130</v>
      </c>
      <c r="T46" s="130"/>
      <c r="U46" s="160">
        <v>0</v>
      </c>
      <c r="V46" s="133">
        <f t="shared" si="3"/>
        <v>0</v>
      </c>
      <c r="X46" s="129"/>
      <c r="Y46" s="208"/>
      <c r="Z46" s="209"/>
      <c r="AA46" s="210"/>
      <c r="AB46" s="130"/>
      <c r="AC46" s="131"/>
      <c r="AD46" s="130"/>
      <c r="AE46" s="132"/>
      <c r="AF46" s="133"/>
    </row>
    <row r="47" spans="1:32" ht="12.75" customHeight="1" x14ac:dyDescent="0.2">
      <c r="A47" s="2"/>
      <c r="B47" s="193" t="s">
        <v>134</v>
      </c>
      <c r="C47" s="195" t="s">
        <v>26</v>
      </c>
      <c r="D47" s="12" t="s">
        <v>49</v>
      </c>
      <c r="E47" s="1" t="s">
        <v>3</v>
      </c>
      <c r="F47" s="154">
        <v>17</v>
      </c>
      <c r="G47" s="90">
        <v>12</v>
      </c>
      <c r="H47" s="61"/>
      <c r="I47" s="17">
        <f t="shared" ref="I47:I58" si="7">F47</f>
        <v>17</v>
      </c>
      <c r="J47" s="93">
        <f t="shared" ref="J47:J59" si="8">I47*G47</f>
        <v>204</v>
      </c>
      <c r="N47" s="129">
        <v>40</v>
      </c>
      <c r="O47" s="208" t="s">
        <v>131</v>
      </c>
      <c r="P47" s="209"/>
      <c r="Q47" s="210"/>
      <c r="R47" s="130" t="s">
        <v>129</v>
      </c>
      <c r="S47" s="131" t="s">
        <v>0</v>
      </c>
      <c r="T47" s="130"/>
      <c r="U47" s="160">
        <v>0</v>
      </c>
      <c r="V47" s="133">
        <f t="shared" si="3"/>
        <v>0</v>
      </c>
      <c r="X47" s="129"/>
      <c r="Y47" s="208"/>
      <c r="Z47" s="209"/>
      <c r="AA47" s="210"/>
      <c r="AB47" s="130"/>
      <c r="AC47" s="131"/>
      <c r="AD47" s="130"/>
      <c r="AE47" s="132"/>
      <c r="AF47" s="133"/>
    </row>
    <row r="48" spans="1:32" ht="12.75" customHeight="1" x14ac:dyDescent="0.2">
      <c r="A48" s="2"/>
      <c r="B48" s="194"/>
      <c r="C48" s="195"/>
      <c r="D48" s="145" t="s">
        <v>140</v>
      </c>
      <c r="E48" s="1" t="s">
        <v>0</v>
      </c>
      <c r="F48" s="154">
        <v>9</v>
      </c>
      <c r="G48" s="90">
        <v>2</v>
      </c>
      <c r="H48" s="61"/>
      <c r="I48" s="17">
        <f t="shared" si="7"/>
        <v>9</v>
      </c>
      <c r="J48" s="93">
        <f t="shared" ref="J48" si="9">I48*G48</f>
        <v>18</v>
      </c>
      <c r="N48" s="129">
        <v>41</v>
      </c>
      <c r="O48" s="205" t="s">
        <v>132</v>
      </c>
      <c r="P48" s="206"/>
      <c r="Q48" s="207"/>
      <c r="R48" s="130" t="s">
        <v>129</v>
      </c>
      <c r="S48" s="131" t="s">
        <v>50</v>
      </c>
      <c r="T48" s="130"/>
      <c r="U48" s="160">
        <v>0</v>
      </c>
      <c r="V48" s="133">
        <f t="shared" si="3"/>
        <v>0</v>
      </c>
      <c r="X48" s="129"/>
      <c r="Y48" s="205"/>
      <c r="Z48" s="206"/>
      <c r="AA48" s="207"/>
      <c r="AB48" s="130"/>
      <c r="AC48" s="131"/>
      <c r="AD48" s="130"/>
      <c r="AE48" s="132"/>
      <c r="AF48" s="133"/>
    </row>
    <row r="49" spans="1:32" ht="14.25" customHeight="1" x14ac:dyDescent="0.2">
      <c r="A49" s="2"/>
      <c r="B49" s="194"/>
      <c r="C49" s="195" t="s">
        <v>27</v>
      </c>
      <c r="D49" s="5" t="s">
        <v>141</v>
      </c>
      <c r="E49" s="1" t="s">
        <v>0</v>
      </c>
      <c r="F49" s="154">
        <v>0</v>
      </c>
      <c r="G49" s="90">
        <v>8</v>
      </c>
      <c r="H49" s="61"/>
      <c r="I49" s="17">
        <f t="shared" si="7"/>
        <v>0</v>
      </c>
      <c r="J49" s="93">
        <f t="shared" si="8"/>
        <v>0</v>
      </c>
      <c r="N49" s="129"/>
      <c r="O49" s="205" t="s">
        <v>157</v>
      </c>
      <c r="P49" s="206"/>
      <c r="Q49" s="207"/>
      <c r="R49" s="130"/>
      <c r="S49" s="131"/>
      <c r="T49" s="130">
        <v>1</v>
      </c>
      <c r="U49" s="160">
        <v>28.571428571428573</v>
      </c>
      <c r="V49" s="133">
        <f t="shared" si="3"/>
        <v>28.571428571428573</v>
      </c>
      <c r="X49" s="129"/>
      <c r="Y49" s="205"/>
      <c r="Z49" s="206"/>
      <c r="AA49" s="207"/>
      <c r="AB49" s="130"/>
      <c r="AC49" s="131"/>
      <c r="AD49" s="130"/>
      <c r="AE49" s="132"/>
      <c r="AF49" s="133">
        <f t="shared" ref="AF49" si="10">AD49*AE49</f>
        <v>0</v>
      </c>
    </row>
    <row r="50" spans="1:32" ht="14.25" customHeight="1" x14ac:dyDescent="0.25">
      <c r="A50" s="2"/>
      <c r="B50" s="194"/>
      <c r="C50" s="195"/>
      <c r="D50" s="13" t="s">
        <v>79</v>
      </c>
      <c r="E50" s="1" t="s">
        <v>0</v>
      </c>
      <c r="F50" s="154">
        <v>18</v>
      </c>
      <c r="G50" s="90">
        <v>22</v>
      </c>
      <c r="H50" s="61"/>
      <c r="I50" s="17">
        <f t="shared" si="7"/>
        <v>18</v>
      </c>
      <c r="J50" s="93">
        <f t="shared" si="8"/>
        <v>396</v>
      </c>
      <c r="N50" s="138"/>
      <c r="O50" s="139"/>
      <c r="P50" s="139"/>
      <c r="Q50" s="138"/>
      <c r="R50" s="138"/>
      <c r="S50" s="138"/>
      <c r="T50" s="138"/>
      <c r="U50" s="140" t="s">
        <v>133</v>
      </c>
      <c r="V50" s="141">
        <f>SUM(V18:V49)</f>
        <v>453.92142857142858</v>
      </c>
      <c r="X50" s="138"/>
      <c r="Y50" s="139"/>
      <c r="Z50" s="139"/>
      <c r="AA50" s="138"/>
      <c r="AB50" s="138"/>
      <c r="AC50" s="138"/>
      <c r="AD50" s="138"/>
      <c r="AE50" s="140" t="s">
        <v>133</v>
      </c>
      <c r="AF50" s="141">
        <f>SUM(AF18:AF49)</f>
        <v>337.84000000000003</v>
      </c>
    </row>
    <row r="51" spans="1:32" x14ac:dyDescent="0.2">
      <c r="A51" s="2"/>
      <c r="B51" s="194"/>
      <c r="C51" s="195"/>
      <c r="D51" s="13" t="s">
        <v>80</v>
      </c>
      <c r="E51" s="1" t="s">
        <v>0</v>
      </c>
      <c r="F51" s="154">
        <v>21</v>
      </c>
      <c r="G51" s="90">
        <v>21</v>
      </c>
      <c r="H51" s="61"/>
      <c r="I51" s="17">
        <f t="shared" si="7"/>
        <v>21</v>
      </c>
      <c r="J51" s="93">
        <f t="shared" si="8"/>
        <v>441</v>
      </c>
    </row>
    <row r="52" spans="1:32" x14ac:dyDescent="0.2">
      <c r="A52" s="2"/>
      <c r="B52" s="194"/>
      <c r="C52" s="195"/>
      <c r="D52" s="15" t="s">
        <v>81</v>
      </c>
      <c r="E52" s="1" t="s">
        <v>0</v>
      </c>
      <c r="F52" s="154">
        <v>35</v>
      </c>
      <c r="G52" s="90">
        <v>14</v>
      </c>
      <c r="H52" s="61"/>
      <c r="I52" s="17">
        <f t="shared" si="7"/>
        <v>35</v>
      </c>
      <c r="J52" s="93">
        <f t="shared" si="8"/>
        <v>490</v>
      </c>
    </row>
    <row r="53" spans="1:32" x14ac:dyDescent="0.2">
      <c r="A53" s="2"/>
      <c r="B53" s="194"/>
      <c r="C53" s="195"/>
      <c r="D53" s="6" t="s">
        <v>82</v>
      </c>
      <c r="E53" s="1" t="s">
        <v>18</v>
      </c>
      <c r="F53" s="154">
        <v>16</v>
      </c>
      <c r="G53" s="90">
        <v>1.75</v>
      </c>
      <c r="H53" s="61"/>
      <c r="I53" s="17">
        <f t="shared" si="7"/>
        <v>16</v>
      </c>
      <c r="J53" s="93">
        <f t="shared" si="8"/>
        <v>28</v>
      </c>
    </row>
    <row r="54" spans="1:32" ht="13.5" customHeight="1" x14ac:dyDescent="0.2">
      <c r="A54" s="2"/>
      <c r="B54" s="194"/>
      <c r="C54" s="195"/>
      <c r="D54" s="3" t="s">
        <v>83</v>
      </c>
      <c r="E54" s="1" t="s">
        <v>18</v>
      </c>
      <c r="F54" s="154">
        <v>18</v>
      </c>
      <c r="G54" s="90">
        <v>1.75</v>
      </c>
      <c r="H54" s="61"/>
      <c r="I54" s="17">
        <f t="shared" si="7"/>
        <v>18</v>
      </c>
      <c r="J54" s="93">
        <f t="shared" si="8"/>
        <v>31.5</v>
      </c>
    </row>
    <row r="55" spans="1:32" x14ac:dyDescent="0.2">
      <c r="A55" s="2"/>
      <c r="B55" s="194"/>
      <c r="C55" s="195"/>
      <c r="D55" s="3" t="s">
        <v>84</v>
      </c>
      <c r="E55" s="1" t="s">
        <v>18</v>
      </c>
      <c r="F55" s="154">
        <v>23</v>
      </c>
      <c r="G55" s="90">
        <v>1.75</v>
      </c>
      <c r="H55" s="61"/>
      <c r="I55" s="17">
        <f t="shared" si="7"/>
        <v>23</v>
      </c>
      <c r="J55" s="93">
        <f t="shared" si="8"/>
        <v>40.25</v>
      </c>
    </row>
    <row r="56" spans="1:32" x14ac:dyDescent="0.2">
      <c r="A56" s="2"/>
      <c r="B56" s="194"/>
      <c r="C56" s="195"/>
      <c r="D56" s="3" t="s">
        <v>85</v>
      </c>
      <c r="E56" s="1" t="s">
        <v>18</v>
      </c>
      <c r="F56" s="154">
        <v>18</v>
      </c>
      <c r="G56" s="90">
        <v>1.75</v>
      </c>
      <c r="H56" s="61"/>
      <c r="I56" s="17">
        <f t="shared" si="7"/>
        <v>18</v>
      </c>
      <c r="J56" s="93">
        <f t="shared" si="8"/>
        <v>31.5</v>
      </c>
    </row>
    <row r="57" spans="1:32" x14ac:dyDescent="0.2">
      <c r="A57" s="2"/>
      <c r="B57" s="194"/>
      <c r="C57" s="195"/>
      <c r="D57" s="14" t="s">
        <v>86</v>
      </c>
      <c r="E57" s="1" t="s">
        <v>0</v>
      </c>
      <c r="F57" s="154">
        <v>1</v>
      </c>
      <c r="G57" s="90">
        <v>35</v>
      </c>
      <c r="H57" s="61"/>
      <c r="I57" s="17">
        <f t="shared" si="7"/>
        <v>1</v>
      </c>
      <c r="J57" s="93">
        <f t="shared" si="8"/>
        <v>35</v>
      </c>
    </row>
    <row r="58" spans="1:32" x14ac:dyDescent="0.2">
      <c r="A58" s="2"/>
      <c r="B58" s="194"/>
      <c r="C58" s="121" t="s">
        <v>28</v>
      </c>
      <c r="D58" s="13" t="s">
        <v>16</v>
      </c>
      <c r="E58" s="1" t="s">
        <v>18</v>
      </c>
      <c r="F58" s="154">
        <v>16</v>
      </c>
      <c r="G58" s="90">
        <v>1.75</v>
      </c>
      <c r="H58" s="61"/>
      <c r="I58" s="17">
        <f t="shared" si="7"/>
        <v>16</v>
      </c>
      <c r="J58" s="93">
        <f t="shared" ref="J58" si="11">I58*G58</f>
        <v>28</v>
      </c>
    </row>
    <row r="59" spans="1:32" x14ac:dyDescent="0.2">
      <c r="A59" s="2"/>
      <c r="B59" s="196"/>
      <c r="C59" s="121"/>
      <c r="D59" s="13" t="s">
        <v>145</v>
      </c>
      <c r="E59" s="1" t="s">
        <v>146</v>
      </c>
      <c r="F59" s="154">
        <v>1</v>
      </c>
      <c r="G59" s="90">
        <f>13000/L15</f>
        <v>92.857142857142861</v>
      </c>
      <c r="H59" s="61"/>
      <c r="I59" s="17">
        <f>F59</f>
        <v>1</v>
      </c>
      <c r="J59" s="93">
        <f t="shared" si="8"/>
        <v>92.857142857142861</v>
      </c>
    </row>
    <row r="60" spans="1:32" x14ac:dyDescent="0.2">
      <c r="A60" s="2"/>
      <c r="B60" s="193" t="s">
        <v>135</v>
      </c>
      <c r="C60" s="195" t="s">
        <v>67</v>
      </c>
      <c r="D60" s="122"/>
      <c r="E60" s="89"/>
      <c r="F60" s="118"/>
      <c r="G60" s="60"/>
      <c r="H60" s="87"/>
      <c r="I60" s="87"/>
      <c r="J60" s="95">
        <f>SUM(J47:J59)</f>
        <v>1836.1071428571429</v>
      </c>
      <c r="K60" s="109"/>
      <c r="L60" s="109"/>
    </row>
    <row r="61" spans="1:32" x14ac:dyDescent="0.2">
      <c r="A61" s="27"/>
      <c r="B61" s="194"/>
      <c r="C61" s="196"/>
      <c r="D61" s="13" t="s">
        <v>79</v>
      </c>
      <c r="E61" s="1" t="s">
        <v>0</v>
      </c>
      <c r="F61" s="154">
        <v>20</v>
      </c>
      <c r="G61" s="90">
        <v>22</v>
      </c>
      <c r="H61" s="61"/>
      <c r="I61" s="17">
        <f>F61-H61</f>
        <v>20</v>
      </c>
      <c r="J61" s="93">
        <f t="shared" ref="J61:J69" si="12">I61*G61</f>
        <v>440</v>
      </c>
    </row>
    <row r="62" spans="1:32" x14ac:dyDescent="0.2">
      <c r="A62" s="27"/>
      <c r="B62" s="194"/>
      <c r="C62" s="196"/>
      <c r="D62" s="15" t="s">
        <v>81</v>
      </c>
      <c r="E62" s="1" t="s">
        <v>0</v>
      </c>
      <c r="F62" s="154">
        <v>35</v>
      </c>
      <c r="G62" s="91">
        <v>14</v>
      </c>
      <c r="H62" s="61"/>
      <c r="I62" s="17">
        <f t="shared" ref="I62:I69" si="13">F62-H62</f>
        <v>35</v>
      </c>
      <c r="J62" s="93">
        <f t="shared" si="12"/>
        <v>490</v>
      </c>
    </row>
    <row r="63" spans="1:32" x14ac:dyDescent="0.2">
      <c r="A63" s="2"/>
      <c r="B63" s="194"/>
      <c r="C63" s="195"/>
      <c r="D63" s="3" t="s">
        <v>87</v>
      </c>
      <c r="E63" s="1" t="s">
        <v>0</v>
      </c>
      <c r="F63" s="154">
        <v>1</v>
      </c>
      <c r="G63" s="91">
        <v>78</v>
      </c>
      <c r="H63" s="61"/>
      <c r="I63" s="17">
        <f t="shared" si="13"/>
        <v>1</v>
      </c>
      <c r="J63" s="93">
        <f t="shared" si="12"/>
        <v>78</v>
      </c>
    </row>
    <row r="64" spans="1:32" x14ac:dyDescent="0.2">
      <c r="A64" s="2"/>
      <c r="B64" s="194"/>
      <c r="C64" s="195"/>
      <c r="D64" s="165" t="s">
        <v>137</v>
      </c>
      <c r="E64" s="1" t="s">
        <v>0</v>
      </c>
      <c r="F64" s="154">
        <v>7</v>
      </c>
      <c r="G64" s="90">
        <v>19.5</v>
      </c>
      <c r="H64" s="61"/>
      <c r="I64" s="17">
        <f t="shared" si="13"/>
        <v>7</v>
      </c>
      <c r="J64" s="93">
        <f t="shared" ref="J64" si="14">I64*G64</f>
        <v>136.5</v>
      </c>
    </row>
    <row r="65" spans="1:12" x14ac:dyDescent="0.2">
      <c r="A65" s="2"/>
      <c r="B65" s="194"/>
      <c r="C65" s="195"/>
      <c r="D65" s="165" t="s">
        <v>138</v>
      </c>
      <c r="E65" s="1" t="s">
        <v>0</v>
      </c>
      <c r="F65" s="154">
        <v>7</v>
      </c>
      <c r="G65" s="90">
        <v>25.47</v>
      </c>
      <c r="H65" s="61"/>
      <c r="I65" s="17">
        <f t="shared" si="13"/>
        <v>7</v>
      </c>
      <c r="J65" s="93">
        <f t="shared" si="12"/>
        <v>178.29</v>
      </c>
    </row>
    <row r="66" spans="1:12" ht="12.75" customHeight="1" x14ac:dyDescent="0.2">
      <c r="A66" s="2"/>
      <c r="B66" s="194"/>
      <c r="C66" s="114"/>
      <c r="D66" s="4" t="s">
        <v>88</v>
      </c>
      <c r="E66" s="1" t="s">
        <v>10</v>
      </c>
      <c r="F66" s="154">
        <v>50</v>
      </c>
      <c r="G66" s="90">
        <v>6</v>
      </c>
      <c r="H66" s="61"/>
      <c r="I66" s="17">
        <f t="shared" si="13"/>
        <v>50</v>
      </c>
      <c r="J66" s="93">
        <f t="shared" si="12"/>
        <v>300</v>
      </c>
    </row>
    <row r="67" spans="1:12" x14ac:dyDescent="0.2">
      <c r="A67" s="24"/>
      <c r="B67" s="194"/>
      <c r="C67" s="114"/>
      <c r="D67" s="15" t="s">
        <v>89</v>
      </c>
      <c r="E67" s="1" t="s">
        <v>18</v>
      </c>
      <c r="F67" s="154">
        <v>23</v>
      </c>
      <c r="G67" s="90">
        <v>2</v>
      </c>
      <c r="H67" s="61"/>
      <c r="I67" s="17">
        <f t="shared" si="13"/>
        <v>23</v>
      </c>
      <c r="J67" s="93">
        <f t="shared" si="12"/>
        <v>46</v>
      </c>
    </row>
    <row r="68" spans="1:12" x14ac:dyDescent="0.2">
      <c r="A68" s="119"/>
      <c r="B68" s="120"/>
      <c r="C68" s="120"/>
      <c r="D68" s="12" t="s">
        <v>49</v>
      </c>
      <c r="E68" s="28" t="s">
        <v>3</v>
      </c>
      <c r="F68" s="155">
        <v>15</v>
      </c>
      <c r="G68" s="90">
        <v>12</v>
      </c>
      <c r="H68" s="61"/>
      <c r="I68" s="17">
        <f t="shared" si="13"/>
        <v>15</v>
      </c>
      <c r="J68" s="93">
        <f t="shared" ref="J68" si="15">I68*G68</f>
        <v>180</v>
      </c>
    </row>
    <row r="69" spans="1:12" x14ac:dyDescent="0.2">
      <c r="A69" s="119"/>
      <c r="B69" s="120"/>
      <c r="C69" s="120"/>
      <c r="D69" s="12" t="s">
        <v>147</v>
      </c>
      <c r="E69" s="28" t="s">
        <v>146</v>
      </c>
      <c r="F69" s="155">
        <v>1</v>
      </c>
      <c r="G69" s="90">
        <f>13000/L15</f>
        <v>92.857142857142861</v>
      </c>
      <c r="H69" s="61"/>
      <c r="I69" s="17">
        <f t="shared" si="13"/>
        <v>1</v>
      </c>
      <c r="J69" s="93">
        <f t="shared" si="12"/>
        <v>92.857142857142861</v>
      </c>
    </row>
    <row r="70" spans="1:12" ht="15.75" customHeight="1" x14ac:dyDescent="0.25">
      <c r="A70" s="182" t="s">
        <v>143</v>
      </c>
      <c r="B70" s="183"/>
      <c r="C70" s="183"/>
      <c r="D70" s="183"/>
      <c r="E70" s="183"/>
      <c r="F70" s="183"/>
      <c r="G70" s="183"/>
      <c r="H70" s="183"/>
      <c r="I70" s="184"/>
      <c r="J70" s="96">
        <f>SUM(J61:J69)</f>
        <v>1941.6471428571429</v>
      </c>
      <c r="L70" s="109"/>
    </row>
    <row r="71" spans="1:12" ht="15" x14ac:dyDescent="0.25">
      <c r="A71" s="182" t="s">
        <v>144</v>
      </c>
      <c r="B71" s="183"/>
      <c r="C71" s="183"/>
      <c r="D71" s="183"/>
      <c r="E71" s="183"/>
      <c r="F71" s="183"/>
      <c r="G71" s="183"/>
      <c r="H71" s="183"/>
      <c r="I71" s="184"/>
      <c r="J71" s="95">
        <f>J70+J60+J46+J28</f>
        <v>4401.2647619047621</v>
      </c>
      <c r="L71" s="109"/>
    </row>
    <row r="72" spans="1:12" ht="15" x14ac:dyDescent="0.25">
      <c r="A72" s="182" t="s">
        <v>142</v>
      </c>
      <c r="B72" s="183"/>
      <c r="C72" s="183"/>
      <c r="D72" s="183"/>
      <c r="E72" s="183"/>
      <c r="F72" s="183"/>
      <c r="G72" s="183"/>
      <c r="H72" s="183"/>
      <c r="I72" s="184"/>
      <c r="J72" s="108">
        <f>J71+J28</f>
        <v>4401.2647619047621</v>
      </c>
      <c r="L72" s="109"/>
    </row>
    <row r="73" spans="1:12" x14ac:dyDescent="0.2">
      <c r="A73" s="173" t="s">
        <v>151</v>
      </c>
      <c r="B73" s="174"/>
      <c r="C73" s="174"/>
      <c r="D73" s="174"/>
      <c r="E73" s="174"/>
      <c r="F73" s="174"/>
      <c r="G73" s="174"/>
      <c r="H73" s="174"/>
      <c r="I73" s="174"/>
      <c r="J73" s="174"/>
    </row>
    <row r="74" spans="1:12" x14ac:dyDescent="0.2">
      <c r="A74" s="151"/>
      <c r="B74" s="148"/>
      <c r="C74" s="148"/>
      <c r="D74" s="150"/>
      <c r="E74" s="149"/>
      <c r="F74" s="152"/>
      <c r="G74" s="46"/>
      <c r="H74" s="106" t="s">
        <v>57</v>
      </c>
      <c r="I74" s="19" t="s">
        <v>64</v>
      </c>
      <c r="J74" s="59" t="s">
        <v>48</v>
      </c>
    </row>
    <row r="75" spans="1:12" x14ac:dyDescent="0.2">
      <c r="A75" s="27">
        <v>1</v>
      </c>
      <c r="B75" s="148" t="s">
        <v>91</v>
      </c>
      <c r="C75" s="148"/>
      <c r="D75" s="69"/>
      <c r="E75" s="149" t="s">
        <v>46</v>
      </c>
      <c r="F75" s="83"/>
      <c r="G75" s="41"/>
      <c r="H75" s="162">
        <v>20000</v>
      </c>
      <c r="I75" s="164">
        <f>H75/L15</f>
        <v>142.85714285714286</v>
      </c>
      <c r="J75" s="56">
        <f>I75</f>
        <v>142.85714285714286</v>
      </c>
    </row>
    <row r="76" spans="1:12" x14ac:dyDescent="0.2">
      <c r="A76" s="2">
        <v>2</v>
      </c>
      <c r="B76" s="78" t="s">
        <v>93</v>
      </c>
      <c r="C76" s="78"/>
      <c r="D76" s="75"/>
      <c r="E76" s="77" t="s">
        <v>47</v>
      </c>
      <c r="F76" s="84"/>
      <c r="G76" s="41"/>
      <c r="H76" s="162">
        <v>20000</v>
      </c>
      <c r="I76" s="164">
        <f>H76/L15</f>
        <v>142.85714285714286</v>
      </c>
      <c r="J76" s="56">
        <f t="shared" ref="J76" si="16">I76</f>
        <v>142.85714285714286</v>
      </c>
    </row>
    <row r="77" spans="1:12" x14ac:dyDescent="0.2">
      <c r="A77" s="2">
        <v>3</v>
      </c>
      <c r="B77" s="123" t="s">
        <v>94</v>
      </c>
      <c r="C77" s="78"/>
      <c r="D77" s="76"/>
      <c r="E77" s="77" t="s">
        <v>47</v>
      </c>
      <c r="F77" s="85"/>
      <c r="G77" s="86"/>
      <c r="H77" s="163">
        <v>23250</v>
      </c>
      <c r="I77" s="164">
        <f>H77/L15</f>
        <v>166.07142857142858</v>
      </c>
      <c r="J77" s="56">
        <f>I77</f>
        <v>166.07142857142858</v>
      </c>
    </row>
    <row r="78" spans="1:12" x14ac:dyDescent="0.2">
      <c r="A78" s="2">
        <v>4</v>
      </c>
      <c r="B78" s="78" t="s">
        <v>92</v>
      </c>
      <c r="C78" s="78"/>
      <c r="D78" s="76"/>
      <c r="E78" s="77" t="s">
        <v>46</v>
      </c>
      <c r="F78" s="85"/>
      <c r="G78" s="86"/>
      <c r="H78" s="163">
        <v>24850</v>
      </c>
      <c r="I78" s="164">
        <f>H78/L15</f>
        <v>177.5</v>
      </c>
      <c r="J78" s="56">
        <f>I78</f>
        <v>177.5</v>
      </c>
    </row>
    <row r="79" spans="1:12" ht="15.75" x14ac:dyDescent="0.25">
      <c r="A79" s="179" t="s">
        <v>148</v>
      </c>
      <c r="B79" s="180"/>
      <c r="C79" s="180"/>
      <c r="D79" s="180"/>
      <c r="E79" s="180"/>
      <c r="F79" s="180"/>
      <c r="G79" s="180"/>
      <c r="H79" s="180"/>
      <c r="I79" s="181"/>
      <c r="J79" s="95">
        <f>SUM(J75:J78)</f>
        <v>629.28571428571433</v>
      </c>
      <c r="K79" s="109"/>
      <c r="L79" s="109"/>
    </row>
    <row r="80" spans="1:12" x14ac:dyDescent="0.2">
      <c r="A80" s="21"/>
      <c r="B80" s="71"/>
      <c r="C80" s="69"/>
      <c r="D80" s="69"/>
      <c r="E80" s="70"/>
      <c r="F80" s="83"/>
      <c r="G80" s="72"/>
      <c r="H80" s="73"/>
      <c r="I80" s="74"/>
      <c r="J80" s="97"/>
    </row>
    <row r="81" spans="1:12" ht="15.75" customHeight="1" x14ac:dyDescent="0.25">
      <c r="A81" s="170" t="s">
        <v>152</v>
      </c>
      <c r="B81" s="171"/>
      <c r="C81" s="171"/>
      <c r="D81" s="171"/>
      <c r="E81" s="171"/>
      <c r="F81" s="171"/>
      <c r="G81" s="171"/>
      <c r="H81" s="171"/>
      <c r="I81" s="172"/>
      <c r="J81" s="108">
        <f>J79+J72</f>
        <v>5030.5504761904767</v>
      </c>
      <c r="K81" s="109"/>
      <c r="L81" s="109"/>
    </row>
    <row r="82" spans="1:12" x14ac:dyDescent="0.2">
      <c r="D82" s="69"/>
      <c r="E82" s="70"/>
      <c r="F82" s="83"/>
      <c r="G82" s="72"/>
      <c r="H82" s="73"/>
      <c r="I82" s="74"/>
      <c r="J82" s="97"/>
    </row>
  </sheetData>
  <mergeCells count="81">
    <mergeCell ref="Y45:AA45"/>
    <mergeCell ref="Y46:AA46"/>
    <mergeCell ref="Y47:AA47"/>
    <mergeCell ref="Y48:AA48"/>
    <mergeCell ref="Y49:AA49"/>
    <mergeCell ref="Y37:AA37"/>
    <mergeCell ref="Y40:AA40"/>
    <mergeCell ref="Y41:AA41"/>
    <mergeCell ref="Y43:AA43"/>
    <mergeCell ref="Y44:AA44"/>
    <mergeCell ref="Y32:AA32"/>
    <mergeCell ref="Y33:AA33"/>
    <mergeCell ref="Y34:AA34"/>
    <mergeCell ref="Y35:AA35"/>
    <mergeCell ref="Y36:AA36"/>
    <mergeCell ref="O29:Q29"/>
    <mergeCell ref="Y29:AA29"/>
    <mergeCell ref="O30:Q30"/>
    <mergeCell ref="Y30:AA30"/>
    <mergeCell ref="Y31:AA31"/>
    <mergeCell ref="O31:Q31"/>
    <mergeCell ref="O26:Q26"/>
    <mergeCell ref="Y26:AA26"/>
    <mergeCell ref="O27:Q27"/>
    <mergeCell ref="Y27:AA27"/>
    <mergeCell ref="O28:Q28"/>
    <mergeCell ref="Y28:AA28"/>
    <mergeCell ref="O23:Q23"/>
    <mergeCell ref="Y23:AA23"/>
    <mergeCell ref="O24:Q24"/>
    <mergeCell ref="Y24:AA24"/>
    <mergeCell ref="O25:Q25"/>
    <mergeCell ref="Y25:AA25"/>
    <mergeCell ref="O20:Q20"/>
    <mergeCell ref="Y20:AA20"/>
    <mergeCell ref="O21:Q21"/>
    <mergeCell ref="Y21:AA21"/>
    <mergeCell ref="O22:Q22"/>
    <mergeCell ref="Y22:AA22"/>
    <mergeCell ref="O17:P17"/>
    <mergeCell ref="Y17:Z17"/>
    <mergeCell ref="O18:Q18"/>
    <mergeCell ref="Y18:AA18"/>
    <mergeCell ref="O19:Q19"/>
    <mergeCell ref="Y19:AA19"/>
    <mergeCell ref="O49:Q49"/>
    <mergeCell ref="O44:Q44"/>
    <mergeCell ref="O45:Q45"/>
    <mergeCell ref="O46:Q46"/>
    <mergeCell ref="O47:Q47"/>
    <mergeCell ref="O48:Q48"/>
    <mergeCell ref="O32:Q32"/>
    <mergeCell ref="O33:Q33"/>
    <mergeCell ref="O34:Q34"/>
    <mergeCell ref="O35:Q35"/>
    <mergeCell ref="C43:C45"/>
    <mergeCell ref="O36:Q36"/>
    <mergeCell ref="O37:Q37"/>
    <mergeCell ref="O40:Q40"/>
    <mergeCell ref="O41:Q41"/>
    <mergeCell ref="O43:Q43"/>
    <mergeCell ref="I10:J10"/>
    <mergeCell ref="I15:J15"/>
    <mergeCell ref="F15:G15"/>
    <mergeCell ref="B17:B28"/>
    <mergeCell ref="B60:B67"/>
    <mergeCell ref="C47:C48"/>
    <mergeCell ref="C49:C57"/>
    <mergeCell ref="C60:C65"/>
    <mergeCell ref="B47:B59"/>
    <mergeCell ref="B29:B45"/>
    <mergeCell ref="C31:C42"/>
    <mergeCell ref="C17:C27"/>
    <mergeCell ref="C28:H28"/>
    <mergeCell ref="A81:I81"/>
    <mergeCell ref="A73:J73"/>
    <mergeCell ref="C46:H46"/>
    <mergeCell ref="A79:I79"/>
    <mergeCell ref="A71:I71"/>
    <mergeCell ref="A72:I72"/>
    <mergeCell ref="A70:I70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zoomScale="115" zoomScaleNormal="115" workbookViewId="0">
      <selection activeCell="M45" sqref="M45"/>
    </sheetView>
  </sheetViews>
  <sheetFormatPr defaultColWidth="9.140625" defaultRowHeight="12.75" x14ac:dyDescent="0.2"/>
  <cols>
    <col min="1" max="1" width="2" style="7" bestFit="1" customWidth="1"/>
    <col min="2" max="2" width="3" style="11" bestFit="1" customWidth="1"/>
    <col min="3" max="3" width="3" style="11" customWidth="1"/>
    <col min="4" max="4" width="36.42578125" style="7" customWidth="1"/>
    <col min="5" max="5" width="6.28515625" style="7" customWidth="1"/>
    <col min="6" max="6" width="5.42578125" style="43" customWidth="1"/>
    <col min="7" max="7" width="6.7109375" style="43" customWidth="1"/>
    <col min="8" max="8" width="5.42578125" style="7" customWidth="1"/>
    <col min="9" max="9" width="6.42578125" style="7" customWidth="1"/>
    <col min="10" max="10" width="10.42578125" style="43" customWidth="1"/>
    <col min="11" max="11" width="9.140625" style="43" customWidth="1"/>
    <col min="12" max="12" width="11.140625" style="43" customWidth="1"/>
    <col min="13" max="16384" width="9.140625" style="7"/>
  </cols>
  <sheetData>
    <row r="1" spans="1:12" x14ac:dyDescent="0.2">
      <c r="B1" s="9"/>
      <c r="C1" s="9"/>
      <c r="E1" s="22" t="s">
        <v>7</v>
      </c>
      <c r="G1" s="42"/>
      <c r="H1" s="22"/>
      <c r="I1" s="22"/>
      <c r="J1" s="42"/>
    </row>
    <row r="2" spans="1:12" x14ac:dyDescent="0.2">
      <c r="B2" s="9"/>
      <c r="C2" s="9"/>
      <c r="E2" s="22" t="s">
        <v>23</v>
      </c>
      <c r="G2" s="42"/>
      <c r="H2" s="22"/>
      <c r="I2" s="22"/>
      <c r="J2" s="42"/>
    </row>
    <row r="3" spans="1:12" x14ac:dyDescent="0.2">
      <c r="B3" s="9"/>
      <c r="C3" s="9"/>
      <c r="E3" s="7" t="s">
        <v>25</v>
      </c>
    </row>
    <row r="4" spans="1:12" x14ac:dyDescent="0.2">
      <c r="B4" s="9"/>
      <c r="C4" s="9"/>
    </row>
    <row r="5" spans="1:12" x14ac:dyDescent="0.2">
      <c r="B5" s="9"/>
      <c r="C5" s="9"/>
      <c r="D5" s="156" t="s">
        <v>168</v>
      </c>
    </row>
    <row r="6" spans="1:12" x14ac:dyDescent="0.2">
      <c r="B6" s="9"/>
      <c r="C6" s="9"/>
      <c r="D6" s="153"/>
    </row>
    <row r="7" spans="1:12" x14ac:dyDescent="0.2">
      <c r="B7" s="9"/>
      <c r="C7" s="9"/>
    </row>
    <row r="8" spans="1:12" x14ac:dyDescent="0.2">
      <c r="A8" s="7" t="s">
        <v>160</v>
      </c>
      <c r="B8" s="23"/>
      <c r="C8" s="9"/>
    </row>
    <row r="9" spans="1:12" x14ac:dyDescent="0.2">
      <c r="B9" s="23"/>
      <c r="C9" s="9"/>
    </row>
    <row r="10" spans="1:12" s="22" customFormat="1" ht="15" x14ac:dyDescent="0.25">
      <c r="A10" s="34" t="s">
        <v>159</v>
      </c>
      <c r="B10" s="32"/>
      <c r="C10" s="32"/>
      <c r="D10" s="33"/>
      <c r="E10" s="33"/>
      <c r="F10" s="44"/>
      <c r="G10" s="44"/>
      <c r="H10" s="33" t="s">
        <v>69</v>
      </c>
      <c r="I10" s="185" t="s">
        <v>72</v>
      </c>
      <c r="J10" s="186"/>
      <c r="K10" s="42"/>
      <c r="L10" s="42"/>
    </row>
    <row r="11" spans="1:12" x14ac:dyDescent="0.2">
      <c r="A11" s="39" t="s">
        <v>43</v>
      </c>
      <c r="B11" s="37"/>
      <c r="C11" s="38"/>
      <c r="D11" s="54" t="s">
        <v>70</v>
      </c>
      <c r="E11" s="35" t="s">
        <v>22</v>
      </c>
      <c r="F11" s="81"/>
      <c r="G11" s="45"/>
      <c r="H11" s="48" t="s">
        <v>71</v>
      </c>
      <c r="I11" s="49"/>
      <c r="J11" s="50"/>
    </row>
    <row r="12" spans="1:12" x14ac:dyDescent="0.2">
      <c r="A12" s="36" t="s">
        <v>35</v>
      </c>
      <c r="B12" s="37"/>
      <c r="C12" s="38"/>
      <c r="D12" s="55" t="s">
        <v>70</v>
      </c>
      <c r="E12" s="8" t="s">
        <v>42</v>
      </c>
      <c r="F12" s="79"/>
      <c r="G12" s="46"/>
      <c r="H12" s="51" t="s">
        <v>71</v>
      </c>
      <c r="I12" s="52"/>
      <c r="J12" s="53"/>
    </row>
    <row r="13" spans="1:12" x14ac:dyDescent="0.2">
      <c r="A13" s="63"/>
      <c r="B13" s="64"/>
      <c r="C13" s="64"/>
      <c r="D13" s="65"/>
      <c r="E13" s="66"/>
      <c r="F13" s="67"/>
      <c r="G13" s="67"/>
      <c r="H13" s="68"/>
      <c r="I13" s="66"/>
      <c r="J13" s="67"/>
    </row>
    <row r="14" spans="1:12" x14ac:dyDescent="0.2">
      <c r="A14" s="63"/>
      <c r="B14" s="64"/>
      <c r="C14" s="64"/>
      <c r="D14" s="65"/>
      <c r="E14" s="66"/>
      <c r="F14" s="67"/>
      <c r="G14" s="67"/>
      <c r="H14" s="68"/>
      <c r="I14" s="66"/>
      <c r="J14" s="67"/>
      <c r="L14" s="147"/>
    </row>
    <row r="15" spans="1:12" ht="12.75" customHeight="1" x14ac:dyDescent="0.2">
      <c r="A15" s="2"/>
      <c r="B15" s="10"/>
      <c r="C15" s="10"/>
      <c r="D15" s="6"/>
      <c r="E15" s="2"/>
      <c r="F15" s="189" t="s">
        <v>33</v>
      </c>
      <c r="G15" s="186"/>
      <c r="H15" s="98" t="s">
        <v>24</v>
      </c>
      <c r="I15" s="187" t="s">
        <v>15</v>
      </c>
      <c r="J15" s="188"/>
      <c r="K15" s="111" t="s">
        <v>68</v>
      </c>
      <c r="L15" s="80">
        <v>140</v>
      </c>
    </row>
    <row r="16" spans="1:12" ht="25.5" x14ac:dyDescent="0.2">
      <c r="A16" s="24" t="s">
        <v>32</v>
      </c>
      <c r="B16" s="20"/>
      <c r="C16" s="20"/>
      <c r="D16" s="25" t="s">
        <v>1</v>
      </c>
      <c r="E16" s="26" t="s">
        <v>0</v>
      </c>
      <c r="F16" s="82" t="s">
        <v>34</v>
      </c>
      <c r="G16" s="47" t="s">
        <v>55</v>
      </c>
      <c r="H16" s="62" t="s">
        <v>34</v>
      </c>
      <c r="I16" s="57" t="s">
        <v>34</v>
      </c>
      <c r="J16" s="58" t="s">
        <v>56</v>
      </c>
      <c r="K16" s="110"/>
      <c r="L16" s="110"/>
    </row>
    <row r="17" spans="1:10" ht="15" customHeight="1" x14ac:dyDescent="0.2">
      <c r="A17" s="2"/>
      <c r="B17" s="190"/>
      <c r="C17" s="200"/>
      <c r="D17" s="13" t="s">
        <v>98</v>
      </c>
      <c r="E17" s="1" t="s">
        <v>50</v>
      </c>
      <c r="F17" s="117">
        <v>6</v>
      </c>
      <c r="G17" s="117">
        <v>8.5</v>
      </c>
      <c r="H17" s="31"/>
      <c r="I17" s="31"/>
      <c r="J17" s="93">
        <f>F17*G17</f>
        <v>51</v>
      </c>
    </row>
    <row r="18" spans="1:10" ht="15" customHeight="1" x14ac:dyDescent="0.2">
      <c r="A18" s="2"/>
      <c r="B18" s="191"/>
      <c r="C18" s="201"/>
      <c r="D18" s="16" t="s">
        <v>100</v>
      </c>
      <c r="E18" s="1" t="s">
        <v>50</v>
      </c>
      <c r="F18" s="117">
        <v>2</v>
      </c>
      <c r="G18" s="117">
        <v>4.9000000000000004</v>
      </c>
      <c r="H18" s="31"/>
      <c r="I18" s="31"/>
      <c r="J18" s="93">
        <f t="shared" ref="J18:J44" si="0">F18*G18</f>
        <v>9.8000000000000007</v>
      </c>
    </row>
    <row r="19" spans="1:10" ht="15" customHeight="1" x14ac:dyDescent="0.2">
      <c r="A19" s="2"/>
      <c r="B19" s="191"/>
      <c r="C19" s="201"/>
      <c r="D19" s="16" t="s">
        <v>101</v>
      </c>
      <c r="E19" s="1" t="s">
        <v>50</v>
      </c>
      <c r="F19" s="117">
        <v>0.5</v>
      </c>
      <c r="G19" s="117">
        <v>12.24</v>
      </c>
      <c r="H19" s="31"/>
      <c r="I19" s="31"/>
      <c r="J19" s="93">
        <f t="shared" si="0"/>
        <v>6.12</v>
      </c>
    </row>
    <row r="20" spans="1:10" ht="15" customHeight="1" x14ac:dyDescent="0.2">
      <c r="A20" s="2"/>
      <c r="B20" s="191"/>
      <c r="C20" s="201"/>
      <c r="D20" s="13" t="s">
        <v>102</v>
      </c>
      <c r="E20" s="1" t="s">
        <v>50</v>
      </c>
      <c r="F20" s="117">
        <v>2</v>
      </c>
      <c r="G20" s="117">
        <v>1.06</v>
      </c>
      <c r="H20" s="31"/>
      <c r="I20" s="31"/>
      <c r="J20" s="93">
        <f>F20*G20</f>
        <v>2.12</v>
      </c>
    </row>
    <row r="21" spans="1:10" ht="15" customHeight="1" x14ac:dyDescent="0.2">
      <c r="A21" s="2"/>
      <c r="B21" s="191"/>
      <c r="C21" s="201"/>
      <c r="D21" s="12" t="s">
        <v>103</v>
      </c>
      <c r="E21" s="1" t="s">
        <v>50</v>
      </c>
      <c r="F21" s="117">
        <v>2</v>
      </c>
      <c r="G21" s="117">
        <v>2.06</v>
      </c>
      <c r="H21" s="31"/>
      <c r="I21" s="31"/>
      <c r="J21" s="93">
        <f t="shared" si="0"/>
        <v>4.12</v>
      </c>
    </row>
    <row r="22" spans="1:10" ht="15" customHeight="1" x14ac:dyDescent="0.2">
      <c r="A22" s="2"/>
      <c r="B22" s="191"/>
      <c r="C22" s="201"/>
      <c r="D22" s="29" t="s">
        <v>104</v>
      </c>
      <c r="E22" s="30" t="s">
        <v>50</v>
      </c>
      <c r="F22" s="117">
        <v>1</v>
      </c>
      <c r="G22" s="117">
        <v>3.09</v>
      </c>
      <c r="H22" s="31"/>
      <c r="I22" s="31"/>
      <c r="J22" s="93">
        <f t="shared" si="0"/>
        <v>3.09</v>
      </c>
    </row>
    <row r="23" spans="1:10" ht="15" customHeight="1" x14ac:dyDescent="0.2">
      <c r="A23" s="24"/>
      <c r="B23" s="191"/>
      <c r="C23" s="201"/>
      <c r="D23" s="3" t="s">
        <v>105</v>
      </c>
      <c r="E23" s="1" t="s">
        <v>50</v>
      </c>
      <c r="F23" s="117">
        <v>4</v>
      </c>
      <c r="G23" s="117">
        <v>1.53</v>
      </c>
      <c r="H23" s="31"/>
      <c r="I23" s="31"/>
      <c r="J23" s="93">
        <f t="shared" si="0"/>
        <v>6.12</v>
      </c>
    </row>
    <row r="24" spans="1:10" ht="15" customHeight="1" x14ac:dyDescent="0.2">
      <c r="A24" s="24"/>
      <c r="B24" s="191"/>
      <c r="C24" s="201"/>
      <c r="D24" s="3" t="s">
        <v>106</v>
      </c>
      <c r="E24" s="1" t="s">
        <v>50</v>
      </c>
      <c r="F24" s="117">
        <v>2</v>
      </c>
      <c r="G24" s="117">
        <v>1.41</v>
      </c>
      <c r="H24" s="31"/>
      <c r="I24" s="31"/>
      <c r="J24" s="93">
        <f t="shared" si="0"/>
        <v>2.82</v>
      </c>
    </row>
    <row r="25" spans="1:10" ht="15" customHeight="1" x14ac:dyDescent="0.2">
      <c r="A25" s="24"/>
      <c r="B25" s="191"/>
      <c r="C25" s="201"/>
      <c r="D25" s="3" t="s">
        <v>107</v>
      </c>
      <c r="E25" s="1" t="s">
        <v>50</v>
      </c>
      <c r="F25" s="117">
        <v>1</v>
      </c>
      <c r="G25" s="117">
        <v>1.34</v>
      </c>
      <c r="H25" s="31"/>
      <c r="I25" s="31"/>
      <c r="J25" s="93">
        <f t="shared" si="0"/>
        <v>1.34</v>
      </c>
    </row>
    <row r="26" spans="1:10" ht="15" customHeight="1" x14ac:dyDescent="0.2">
      <c r="A26" s="24"/>
      <c r="B26" s="191"/>
      <c r="C26" s="201"/>
      <c r="D26" s="3" t="s">
        <v>108</v>
      </c>
      <c r="E26" s="1" t="s">
        <v>50</v>
      </c>
      <c r="F26" s="117">
        <v>2</v>
      </c>
      <c r="G26" s="117">
        <v>1.75</v>
      </c>
      <c r="H26" s="31"/>
      <c r="I26" s="31"/>
      <c r="J26" s="93">
        <f t="shared" si="0"/>
        <v>3.5</v>
      </c>
    </row>
    <row r="27" spans="1:10" ht="15" customHeight="1" x14ac:dyDescent="0.2">
      <c r="A27" s="24"/>
      <c r="B27" s="192"/>
      <c r="C27" s="201"/>
      <c r="D27" s="3" t="s">
        <v>109</v>
      </c>
      <c r="E27" s="1" t="s">
        <v>50</v>
      </c>
      <c r="F27" s="117">
        <v>2</v>
      </c>
      <c r="G27" s="117">
        <v>0.78</v>
      </c>
      <c r="H27" s="31"/>
      <c r="I27" s="31"/>
      <c r="J27" s="93">
        <f t="shared" si="0"/>
        <v>1.56</v>
      </c>
    </row>
    <row r="28" spans="1:10" ht="15" customHeight="1" x14ac:dyDescent="0.2">
      <c r="A28" s="2"/>
      <c r="B28" s="193"/>
      <c r="C28" s="100"/>
      <c r="D28" s="3" t="s">
        <v>110</v>
      </c>
      <c r="E28" s="1" t="s">
        <v>50</v>
      </c>
      <c r="F28" s="117">
        <v>1</v>
      </c>
      <c r="G28" s="117">
        <v>0.66</v>
      </c>
      <c r="H28" s="31"/>
      <c r="I28" s="31"/>
      <c r="J28" s="93">
        <f t="shared" si="0"/>
        <v>0.66</v>
      </c>
    </row>
    <row r="29" spans="1:10" ht="15" customHeight="1" x14ac:dyDescent="0.2">
      <c r="A29" s="2"/>
      <c r="B29" s="194"/>
      <c r="C29" s="100"/>
      <c r="D29" s="3" t="s">
        <v>111</v>
      </c>
      <c r="E29" s="1" t="s">
        <v>50</v>
      </c>
      <c r="F29" s="117">
        <v>3</v>
      </c>
      <c r="G29" s="117">
        <v>0.95</v>
      </c>
      <c r="H29" s="31"/>
      <c r="I29" s="31"/>
      <c r="J29" s="93">
        <f t="shared" si="0"/>
        <v>2.8499999999999996</v>
      </c>
    </row>
    <row r="30" spans="1:10" ht="15" customHeight="1" x14ac:dyDescent="0.2">
      <c r="A30" s="2"/>
      <c r="B30" s="194"/>
      <c r="C30" s="197"/>
      <c r="D30" s="3" t="s">
        <v>112</v>
      </c>
      <c r="E30" s="1" t="s">
        <v>50</v>
      </c>
      <c r="F30" s="117">
        <v>4</v>
      </c>
      <c r="G30" s="117">
        <v>0.97</v>
      </c>
      <c r="H30" s="31"/>
      <c r="I30" s="31"/>
      <c r="J30" s="93">
        <f t="shared" si="0"/>
        <v>3.88</v>
      </c>
    </row>
    <row r="31" spans="1:10" ht="15" customHeight="1" x14ac:dyDescent="0.2">
      <c r="A31" s="2"/>
      <c r="B31" s="194"/>
      <c r="C31" s="198"/>
      <c r="D31" s="3" t="s">
        <v>113</v>
      </c>
      <c r="E31" s="1" t="s">
        <v>50</v>
      </c>
      <c r="F31" s="117">
        <v>1</v>
      </c>
      <c r="G31" s="117">
        <v>2.69</v>
      </c>
      <c r="H31" s="31"/>
      <c r="I31" s="31"/>
      <c r="J31" s="93">
        <f t="shared" si="0"/>
        <v>2.69</v>
      </c>
    </row>
    <row r="32" spans="1:10" ht="15" customHeight="1" x14ac:dyDescent="0.2">
      <c r="A32" s="2"/>
      <c r="B32" s="194"/>
      <c r="C32" s="198"/>
      <c r="D32" s="3" t="s">
        <v>114</v>
      </c>
      <c r="E32" s="1" t="s">
        <v>50</v>
      </c>
      <c r="F32" s="117">
        <v>1</v>
      </c>
      <c r="G32" s="117">
        <v>0.63</v>
      </c>
      <c r="H32" s="31"/>
      <c r="I32" s="31"/>
      <c r="J32" s="93">
        <f t="shared" si="0"/>
        <v>0.63</v>
      </c>
    </row>
    <row r="33" spans="1:12" ht="15" customHeight="1" x14ac:dyDescent="0.2">
      <c r="A33" s="2"/>
      <c r="B33" s="194"/>
      <c r="C33" s="198"/>
      <c r="D33" s="3" t="s">
        <v>115</v>
      </c>
      <c r="E33" s="1" t="s">
        <v>50</v>
      </c>
      <c r="F33" s="117">
        <v>1</v>
      </c>
      <c r="G33" s="117">
        <v>4.25</v>
      </c>
      <c r="H33" s="31"/>
      <c r="I33" s="31"/>
      <c r="J33" s="93">
        <f t="shared" si="0"/>
        <v>4.25</v>
      </c>
    </row>
    <row r="34" spans="1:12" ht="15" customHeight="1" x14ac:dyDescent="0.2">
      <c r="A34" s="2"/>
      <c r="B34" s="194"/>
      <c r="C34" s="198"/>
      <c r="D34" s="3" t="s">
        <v>116</v>
      </c>
      <c r="E34" s="1" t="s">
        <v>50</v>
      </c>
      <c r="F34" s="117">
        <v>1</v>
      </c>
      <c r="G34" s="117">
        <v>1.66</v>
      </c>
      <c r="H34" s="31"/>
      <c r="I34" s="31"/>
      <c r="J34" s="93">
        <f t="shared" si="0"/>
        <v>1.66</v>
      </c>
    </row>
    <row r="35" spans="1:12" ht="15" customHeight="1" x14ac:dyDescent="0.2">
      <c r="A35" s="2"/>
      <c r="B35" s="194"/>
      <c r="C35" s="198"/>
      <c r="D35" s="3" t="s">
        <v>117</v>
      </c>
      <c r="E35" s="1" t="s">
        <v>50</v>
      </c>
      <c r="F35" s="117">
        <v>1</v>
      </c>
      <c r="G35" s="117">
        <v>2</v>
      </c>
      <c r="H35" s="31"/>
      <c r="I35" s="31"/>
      <c r="J35" s="93">
        <f t="shared" si="0"/>
        <v>2</v>
      </c>
    </row>
    <row r="36" spans="1:12" ht="15" customHeight="1" x14ac:dyDescent="0.2">
      <c r="A36" s="2"/>
      <c r="B36" s="194"/>
      <c r="C36" s="198"/>
      <c r="D36" s="3" t="s">
        <v>118</v>
      </c>
      <c r="E36" s="1" t="s">
        <v>50</v>
      </c>
      <c r="F36" s="117">
        <v>1</v>
      </c>
      <c r="G36" s="117">
        <v>1.76</v>
      </c>
      <c r="H36" s="31"/>
      <c r="I36" s="31"/>
      <c r="J36" s="93">
        <f t="shared" si="0"/>
        <v>1.76</v>
      </c>
    </row>
    <row r="37" spans="1:12" ht="15" customHeight="1" x14ac:dyDescent="0.2">
      <c r="A37" s="2"/>
      <c r="B37" s="194"/>
      <c r="C37" s="198"/>
      <c r="D37" s="3" t="s">
        <v>119</v>
      </c>
      <c r="E37" s="1" t="s">
        <v>50</v>
      </c>
      <c r="F37" s="117">
        <v>1</v>
      </c>
      <c r="G37" s="117">
        <v>20</v>
      </c>
      <c r="H37" s="31"/>
      <c r="I37" s="31"/>
      <c r="J37" s="93">
        <f t="shared" si="0"/>
        <v>20</v>
      </c>
    </row>
    <row r="38" spans="1:12" ht="15" customHeight="1" x14ac:dyDescent="0.2">
      <c r="A38" s="2"/>
      <c r="B38" s="194"/>
      <c r="C38" s="198"/>
      <c r="D38" s="3" t="s">
        <v>120</v>
      </c>
      <c r="E38" s="1" t="s">
        <v>50</v>
      </c>
      <c r="F38" s="117">
        <v>1</v>
      </c>
      <c r="G38" s="117">
        <v>1.91</v>
      </c>
      <c r="H38" s="31"/>
      <c r="I38" s="31"/>
      <c r="J38" s="93">
        <f t="shared" si="0"/>
        <v>1.91</v>
      </c>
    </row>
    <row r="39" spans="1:12" ht="15" customHeight="1" x14ac:dyDescent="0.2">
      <c r="A39" s="2"/>
      <c r="B39" s="194"/>
      <c r="C39" s="198"/>
      <c r="D39" s="3" t="s">
        <v>121</v>
      </c>
      <c r="E39" s="1" t="s">
        <v>50</v>
      </c>
      <c r="F39" s="117">
        <v>1</v>
      </c>
      <c r="G39" s="117">
        <v>1.59</v>
      </c>
      <c r="H39" s="31"/>
      <c r="I39" s="31"/>
      <c r="J39" s="93">
        <f t="shared" si="0"/>
        <v>1.59</v>
      </c>
    </row>
    <row r="40" spans="1:12" ht="15" customHeight="1" x14ac:dyDescent="0.2">
      <c r="A40" s="2"/>
      <c r="B40" s="194"/>
      <c r="C40" s="198"/>
      <c r="D40" s="3" t="s">
        <v>122</v>
      </c>
      <c r="E40" s="1" t="s">
        <v>50</v>
      </c>
      <c r="F40" s="117">
        <v>7</v>
      </c>
      <c r="G40" s="90">
        <v>1.69</v>
      </c>
      <c r="H40" s="31"/>
      <c r="I40" s="31"/>
      <c r="J40" s="93">
        <f t="shared" si="0"/>
        <v>11.83</v>
      </c>
    </row>
    <row r="41" spans="1:12" ht="15" customHeight="1" x14ac:dyDescent="0.2">
      <c r="A41" s="2"/>
      <c r="B41" s="194"/>
      <c r="C41" s="199"/>
      <c r="D41" s="3" t="s">
        <v>123</v>
      </c>
      <c r="E41" s="1" t="s">
        <v>50</v>
      </c>
      <c r="F41" s="143">
        <v>7</v>
      </c>
      <c r="G41" s="90">
        <v>0.04</v>
      </c>
      <c r="H41" s="31"/>
      <c r="I41" s="31"/>
      <c r="J41" s="93">
        <f t="shared" si="0"/>
        <v>0.28000000000000003</v>
      </c>
    </row>
    <row r="42" spans="1:12" ht="15" customHeight="1" x14ac:dyDescent="0.2">
      <c r="A42" s="2"/>
      <c r="B42" s="194"/>
      <c r="C42" s="194"/>
      <c r="D42" s="3" t="s">
        <v>124</v>
      </c>
      <c r="E42" s="112" t="s">
        <v>50</v>
      </c>
      <c r="F42" s="93">
        <v>7</v>
      </c>
      <c r="G42" s="113">
        <v>0.11</v>
      </c>
      <c r="H42" s="31"/>
      <c r="I42" s="31"/>
      <c r="J42" s="93">
        <f t="shared" si="0"/>
        <v>0.77</v>
      </c>
    </row>
    <row r="43" spans="1:12" ht="15" customHeight="1" x14ac:dyDescent="0.2">
      <c r="A43" s="2"/>
      <c r="B43" s="194"/>
      <c r="C43" s="194"/>
      <c r="D43" s="3" t="s">
        <v>125</v>
      </c>
      <c r="E43" s="112" t="s">
        <v>50</v>
      </c>
      <c r="F43" s="93">
        <v>1</v>
      </c>
      <c r="G43" s="113">
        <v>268</v>
      </c>
      <c r="H43" s="31"/>
      <c r="I43" s="31"/>
      <c r="J43" s="93">
        <f t="shared" ref="J43" si="1">F43*G43</f>
        <v>268</v>
      </c>
    </row>
    <row r="44" spans="1:12" ht="15" customHeight="1" x14ac:dyDescent="0.2">
      <c r="A44" s="2"/>
      <c r="B44" s="194"/>
      <c r="C44" s="194"/>
      <c r="D44" s="3" t="s">
        <v>169</v>
      </c>
      <c r="E44" s="112" t="s">
        <v>3</v>
      </c>
      <c r="F44" s="93">
        <v>4</v>
      </c>
      <c r="G44" s="113">
        <v>12</v>
      </c>
      <c r="H44" s="31"/>
      <c r="I44" s="31"/>
      <c r="J44" s="93">
        <f t="shared" si="0"/>
        <v>48</v>
      </c>
    </row>
    <row r="45" spans="1:12" s="66" customFormat="1" ht="15.75" customHeight="1" x14ac:dyDescent="0.25">
      <c r="A45" s="182" t="s">
        <v>161</v>
      </c>
      <c r="B45" s="183"/>
      <c r="C45" s="183"/>
      <c r="D45" s="183"/>
      <c r="E45" s="183"/>
      <c r="F45" s="183"/>
      <c r="G45" s="183"/>
      <c r="H45" s="183"/>
      <c r="I45" s="184"/>
      <c r="J45" s="96">
        <f>SUM(J17:J44)</f>
        <v>464.35</v>
      </c>
      <c r="K45" s="43"/>
      <c r="L45" s="109"/>
    </row>
    <row r="46" spans="1:12" s="66" customFormat="1" x14ac:dyDescent="0.2">
      <c r="A46" s="173" t="s">
        <v>151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43"/>
      <c r="L46" s="43"/>
    </row>
    <row r="47" spans="1:12" s="66" customFormat="1" x14ac:dyDescent="0.2">
      <c r="A47" s="151"/>
      <c r="B47" s="148"/>
      <c r="C47" s="148"/>
      <c r="D47" s="150"/>
      <c r="E47" s="149"/>
      <c r="F47" s="152"/>
      <c r="G47" s="46"/>
      <c r="H47" s="106" t="s">
        <v>57</v>
      </c>
      <c r="I47" s="19" t="s">
        <v>64</v>
      </c>
      <c r="J47" s="59" t="s">
        <v>48</v>
      </c>
      <c r="K47" s="43"/>
      <c r="L47" s="43"/>
    </row>
    <row r="48" spans="1:12" s="66" customFormat="1" x14ac:dyDescent="0.2">
      <c r="A48" s="27">
        <v>1</v>
      </c>
      <c r="B48" s="78" t="s">
        <v>162</v>
      </c>
      <c r="C48" s="148"/>
      <c r="D48" s="69"/>
      <c r="E48" s="149" t="s">
        <v>46</v>
      </c>
      <c r="F48" s="83"/>
      <c r="G48" s="41"/>
      <c r="H48" s="106">
        <v>5400</v>
      </c>
      <c r="I48" s="169">
        <f>H48/L15</f>
        <v>38.571428571428569</v>
      </c>
      <c r="J48" s="167">
        <f>I48</f>
        <v>38.571428571428569</v>
      </c>
      <c r="K48" s="43"/>
      <c r="L48" s="43"/>
    </row>
    <row r="49" spans="1:12" s="66" customFormat="1" x14ac:dyDescent="0.2">
      <c r="A49" s="2"/>
      <c r="B49" s="78"/>
      <c r="C49" s="78"/>
      <c r="D49" s="75"/>
      <c r="E49" s="77"/>
      <c r="F49" s="84"/>
      <c r="G49" s="41"/>
      <c r="H49" s="106"/>
      <c r="I49" s="146">
        <f>H49/L15</f>
        <v>0</v>
      </c>
      <c r="J49" s="56">
        <f t="shared" ref="J49" si="2">I49</f>
        <v>0</v>
      </c>
      <c r="K49" s="43"/>
      <c r="L49" s="43"/>
    </row>
    <row r="50" spans="1:12" s="66" customFormat="1" ht="15.75" x14ac:dyDescent="0.25">
      <c r="A50" s="179" t="s">
        <v>148</v>
      </c>
      <c r="B50" s="180"/>
      <c r="C50" s="180"/>
      <c r="D50" s="180"/>
      <c r="E50" s="180"/>
      <c r="F50" s="180"/>
      <c r="G50" s="180"/>
      <c r="H50" s="180"/>
      <c r="I50" s="181"/>
      <c r="J50" s="95">
        <f>SUM(J48:J49)</f>
        <v>38.571428571428569</v>
      </c>
      <c r="K50" s="109"/>
      <c r="L50" s="109"/>
    </row>
    <row r="51" spans="1:12" s="66" customFormat="1" x14ac:dyDescent="0.2">
      <c r="A51" s="21"/>
      <c r="B51" s="71"/>
      <c r="C51" s="69"/>
      <c r="D51" s="69"/>
      <c r="E51" s="70"/>
      <c r="F51" s="83"/>
      <c r="G51" s="72"/>
      <c r="H51" s="73"/>
      <c r="I51" s="74"/>
      <c r="J51" s="97"/>
      <c r="K51" s="43"/>
      <c r="L51" s="43"/>
    </row>
    <row r="52" spans="1:12" s="66" customFormat="1" ht="15.75" x14ac:dyDescent="0.25">
      <c r="A52" s="144"/>
      <c r="B52" s="11"/>
      <c r="C52" s="11"/>
      <c r="D52" s="157" t="s">
        <v>139</v>
      </c>
      <c r="E52" s="158"/>
      <c r="F52" s="158"/>
      <c r="G52" s="158"/>
      <c r="H52" s="158"/>
      <c r="I52" s="159"/>
      <c r="J52" s="142">
        <f>J45+J50</f>
        <v>502.92142857142858</v>
      </c>
      <c r="K52" s="43"/>
      <c r="L52" s="43"/>
    </row>
  </sheetData>
  <mergeCells count="11">
    <mergeCell ref="A50:I50"/>
    <mergeCell ref="B17:B27"/>
    <mergeCell ref="A45:I45"/>
    <mergeCell ref="C42:C44"/>
    <mergeCell ref="B28:B44"/>
    <mergeCell ref="C30:C41"/>
    <mergeCell ref="I10:J10"/>
    <mergeCell ref="F15:G15"/>
    <mergeCell ref="I15:J15"/>
    <mergeCell ref="C17:C27"/>
    <mergeCell ref="A46:J46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zoomScale="115" zoomScaleNormal="115" workbookViewId="0">
      <selection activeCell="L25" sqref="L25"/>
    </sheetView>
  </sheetViews>
  <sheetFormatPr defaultColWidth="9.140625" defaultRowHeight="12.75" x14ac:dyDescent="0.2"/>
  <cols>
    <col min="1" max="1" width="2" style="7" bestFit="1" customWidth="1"/>
    <col min="2" max="2" width="3" style="11" bestFit="1" customWidth="1"/>
    <col min="3" max="3" width="3" style="11" customWidth="1"/>
    <col min="4" max="4" width="42.7109375" style="7" customWidth="1"/>
    <col min="5" max="5" width="7.7109375" style="7" customWidth="1"/>
    <col min="6" max="7" width="7.7109375" style="43" customWidth="1"/>
    <col min="8" max="9" width="7.7109375" style="7" customWidth="1"/>
    <col min="10" max="10" width="10.42578125" style="43" customWidth="1"/>
    <col min="11" max="11" width="9.140625" style="43" customWidth="1"/>
    <col min="12" max="12" width="11.140625" style="43" customWidth="1"/>
    <col min="13" max="16384" width="9.140625" style="7"/>
  </cols>
  <sheetData>
    <row r="1" spans="1:12" x14ac:dyDescent="0.2">
      <c r="B1" s="9"/>
      <c r="C1" s="9"/>
      <c r="E1" s="22" t="s">
        <v>7</v>
      </c>
      <c r="G1" s="42"/>
      <c r="H1" s="22"/>
      <c r="I1" s="22"/>
      <c r="J1" s="42"/>
    </row>
    <row r="2" spans="1:12" x14ac:dyDescent="0.2">
      <c r="B2" s="9"/>
      <c r="C2" s="9"/>
      <c r="E2" s="22" t="s">
        <v>23</v>
      </c>
      <c r="G2" s="42"/>
      <c r="H2" s="22"/>
      <c r="I2" s="22"/>
      <c r="J2" s="42"/>
    </row>
    <row r="3" spans="1:12" x14ac:dyDescent="0.2">
      <c r="B3" s="9"/>
      <c r="C3" s="9"/>
      <c r="E3" s="7" t="s">
        <v>25</v>
      </c>
    </row>
    <row r="4" spans="1:12" x14ac:dyDescent="0.2">
      <c r="B4" s="9"/>
      <c r="C4" s="9"/>
    </row>
    <row r="5" spans="1:12" x14ac:dyDescent="0.2">
      <c r="B5" s="9"/>
      <c r="C5" s="9"/>
      <c r="D5" s="156" t="s">
        <v>168</v>
      </c>
    </row>
    <row r="6" spans="1:12" x14ac:dyDescent="0.2">
      <c r="B6" s="9"/>
      <c r="C6" s="9"/>
      <c r="D6" s="153"/>
    </row>
    <row r="7" spans="1:12" x14ac:dyDescent="0.2">
      <c r="B7" s="9"/>
      <c r="C7" s="9"/>
    </row>
    <row r="8" spans="1:12" x14ac:dyDescent="0.2">
      <c r="A8" s="7" t="s">
        <v>160</v>
      </c>
      <c r="B8" s="23"/>
      <c r="C8" s="9"/>
    </row>
    <row r="9" spans="1:12" x14ac:dyDescent="0.2">
      <c r="B9" s="23"/>
      <c r="C9" s="9"/>
    </row>
    <row r="10" spans="1:12" s="22" customFormat="1" ht="15" x14ac:dyDescent="0.25">
      <c r="A10" s="34" t="s">
        <v>163</v>
      </c>
      <c r="B10" s="32"/>
      <c r="C10" s="32"/>
      <c r="D10" s="33"/>
      <c r="E10" s="33"/>
      <c r="F10" s="44"/>
      <c r="G10" s="44"/>
      <c r="H10" s="33" t="s">
        <v>69</v>
      </c>
      <c r="I10" s="185" t="s">
        <v>72</v>
      </c>
      <c r="J10" s="186"/>
      <c r="K10" s="42"/>
      <c r="L10" s="42"/>
    </row>
    <row r="11" spans="1:12" x14ac:dyDescent="0.2">
      <c r="A11" s="39" t="s">
        <v>43</v>
      </c>
      <c r="B11" s="37"/>
      <c r="C11" s="38"/>
      <c r="D11" s="54" t="s">
        <v>70</v>
      </c>
      <c r="E11" s="35" t="s">
        <v>22</v>
      </c>
      <c r="F11" s="81"/>
      <c r="G11" s="45"/>
      <c r="H11" s="48" t="s">
        <v>71</v>
      </c>
      <c r="I11" s="49"/>
      <c r="J11" s="50"/>
    </row>
    <row r="12" spans="1:12" x14ac:dyDescent="0.2">
      <c r="A12" s="36" t="s">
        <v>35</v>
      </c>
      <c r="B12" s="37"/>
      <c r="C12" s="38"/>
      <c r="D12" s="55" t="s">
        <v>70</v>
      </c>
      <c r="E12" s="8" t="s">
        <v>42</v>
      </c>
      <c r="F12" s="79"/>
      <c r="G12" s="46"/>
      <c r="H12" s="51" t="s">
        <v>71</v>
      </c>
      <c r="I12" s="52"/>
      <c r="J12" s="53"/>
    </row>
    <row r="13" spans="1:12" x14ac:dyDescent="0.2">
      <c r="A13" s="63"/>
      <c r="B13" s="64"/>
      <c r="C13" s="64"/>
      <c r="D13" s="65"/>
      <c r="E13" s="66"/>
      <c r="F13" s="67"/>
      <c r="G13" s="67"/>
      <c r="H13" s="68"/>
      <c r="I13" s="66"/>
      <c r="J13" s="67"/>
    </row>
    <row r="14" spans="1:12" x14ac:dyDescent="0.2">
      <c r="A14" s="63"/>
      <c r="B14" s="64"/>
      <c r="C14" s="64"/>
      <c r="D14" s="65"/>
      <c r="E14" s="66"/>
      <c r="F14" s="67"/>
      <c r="G14" s="67"/>
      <c r="H14" s="68"/>
      <c r="I14" s="66"/>
      <c r="J14" s="67"/>
      <c r="L14" s="147"/>
    </row>
    <row r="15" spans="1:12" ht="12.75" customHeight="1" x14ac:dyDescent="0.2">
      <c r="A15" s="2"/>
      <c r="B15" s="10"/>
      <c r="C15" s="10"/>
      <c r="D15" s="6"/>
      <c r="E15" s="2"/>
      <c r="F15" s="189" t="s">
        <v>33</v>
      </c>
      <c r="G15" s="186"/>
      <c r="H15" s="98" t="s">
        <v>24</v>
      </c>
      <c r="I15" s="187" t="s">
        <v>15</v>
      </c>
      <c r="J15" s="188"/>
      <c r="K15" s="111" t="s">
        <v>68</v>
      </c>
      <c r="L15" s="80">
        <v>140</v>
      </c>
    </row>
    <row r="16" spans="1:12" ht="25.5" x14ac:dyDescent="0.2">
      <c r="A16" s="24" t="s">
        <v>32</v>
      </c>
      <c r="B16" s="20"/>
      <c r="C16" s="20"/>
      <c r="D16" s="25" t="s">
        <v>1</v>
      </c>
      <c r="E16" s="26" t="s">
        <v>0</v>
      </c>
      <c r="F16" s="82" t="s">
        <v>34</v>
      </c>
      <c r="G16" s="47" t="s">
        <v>55</v>
      </c>
      <c r="H16" s="62" t="s">
        <v>34</v>
      </c>
      <c r="I16" s="57" t="s">
        <v>34</v>
      </c>
      <c r="J16" s="58" t="s">
        <v>56</v>
      </c>
      <c r="K16" s="110"/>
      <c r="L16" s="110"/>
    </row>
    <row r="17" spans="1:12" ht="12.75" customHeight="1" x14ac:dyDescent="0.2">
      <c r="A17" s="2"/>
      <c r="B17" s="190"/>
      <c r="C17" s="200"/>
      <c r="D17" s="13" t="s">
        <v>98</v>
      </c>
      <c r="E17" s="1" t="s">
        <v>50</v>
      </c>
      <c r="F17" s="117">
        <v>1</v>
      </c>
      <c r="G17" s="161">
        <v>8.5</v>
      </c>
      <c r="H17" s="31"/>
      <c r="I17" s="31"/>
      <c r="J17" s="93">
        <f>F17*G17</f>
        <v>8.5</v>
      </c>
    </row>
    <row r="18" spans="1:12" ht="11.25" customHeight="1" x14ac:dyDescent="0.2">
      <c r="A18" s="2"/>
      <c r="B18" s="191"/>
      <c r="C18" s="201"/>
      <c r="D18" s="16" t="s">
        <v>128</v>
      </c>
      <c r="E18" s="1" t="s">
        <v>130</v>
      </c>
      <c r="F18" s="117">
        <v>1</v>
      </c>
      <c r="G18" s="161">
        <v>20</v>
      </c>
      <c r="H18" s="31"/>
      <c r="I18" s="31"/>
      <c r="J18" s="93">
        <f t="shared" ref="J18:J31" si="0">F18*G18</f>
        <v>20</v>
      </c>
    </row>
    <row r="19" spans="1:12" ht="12.75" customHeight="1" x14ac:dyDescent="0.2">
      <c r="A19" s="2"/>
      <c r="B19" s="191"/>
      <c r="C19" s="201"/>
      <c r="D19" s="16" t="s">
        <v>131</v>
      </c>
      <c r="E19" s="1" t="s">
        <v>0</v>
      </c>
      <c r="F19" s="117">
        <v>60</v>
      </c>
      <c r="G19" s="161">
        <v>0.05</v>
      </c>
      <c r="H19" s="31"/>
      <c r="I19" s="31"/>
      <c r="J19" s="93">
        <f t="shared" si="0"/>
        <v>3</v>
      </c>
    </row>
    <row r="20" spans="1:12" ht="12.75" customHeight="1" x14ac:dyDescent="0.2">
      <c r="A20" s="2"/>
      <c r="B20" s="191"/>
      <c r="C20" s="201"/>
      <c r="D20" s="13" t="s">
        <v>132</v>
      </c>
      <c r="E20" s="1" t="s">
        <v>50</v>
      </c>
      <c r="F20" s="117">
        <v>1</v>
      </c>
      <c r="G20" s="161">
        <v>5</v>
      </c>
      <c r="H20" s="31"/>
      <c r="I20" s="31"/>
      <c r="J20" s="93">
        <f t="shared" si="0"/>
        <v>5</v>
      </c>
    </row>
    <row r="21" spans="1:12" x14ac:dyDescent="0.2">
      <c r="A21" s="2"/>
      <c r="B21" s="191"/>
      <c r="C21" s="201"/>
      <c r="D21" s="12" t="s">
        <v>153</v>
      </c>
      <c r="E21" s="1" t="s">
        <v>3</v>
      </c>
      <c r="F21" s="117">
        <v>6</v>
      </c>
      <c r="G21" s="161">
        <v>12</v>
      </c>
      <c r="H21" s="31"/>
      <c r="I21" s="31"/>
      <c r="J21" s="93">
        <f t="shared" si="0"/>
        <v>72</v>
      </c>
    </row>
    <row r="22" spans="1:12" x14ac:dyDescent="0.2">
      <c r="A22" s="2"/>
      <c r="B22" s="191"/>
      <c r="C22" s="201"/>
      <c r="D22" s="29" t="s">
        <v>141</v>
      </c>
      <c r="E22" s="30" t="s">
        <v>0</v>
      </c>
      <c r="F22" s="117">
        <v>5</v>
      </c>
      <c r="G22" s="161">
        <v>8</v>
      </c>
      <c r="H22" s="31"/>
      <c r="I22" s="31"/>
      <c r="J22" s="93">
        <f t="shared" si="0"/>
        <v>40</v>
      </c>
    </row>
    <row r="23" spans="1:12" x14ac:dyDescent="0.2">
      <c r="A23" s="24"/>
      <c r="B23" s="191"/>
      <c r="C23" s="201"/>
      <c r="D23" s="3" t="s">
        <v>140</v>
      </c>
      <c r="E23" s="1" t="s">
        <v>0</v>
      </c>
      <c r="F23" s="117">
        <v>2</v>
      </c>
      <c r="G23" s="161">
        <v>2</v>
      </c>
      <c r="H23" s="31"/>
      <c r="I23" s="31"/>
      <c r="J23" s="93">
        <f t="shared" si="0"/>
        <v>4</v>
      </c>
    </row>
    <row r="24" spans="1:12" x14ac:dyDescent="0.2">
      <c r="A24" s="24"/>
      <c r="B24" s="191"/>
      <c r="C24" s="201"/>
      <c r="D24" s="3" t="s">
        <v>79</v>
      </c>
      <c r="E24" s="1" t="s">
        <v>0</v>
      </c>
      <c r="F24" s="117">
        <v>5</v>
      </c>
      <c r="G24" s="161">
        <v>22</v>
      </c>
      <c r="H24" s="31"/>
      <c r="I24" s="31"/>
      <c r="J24" s="93">
        <f t="shared" si="0"/>
        <v>110</v>
      </c>
    </row>
    <row r="25" spans="1:12" x14ac:dyDescent="0.2">
      <c r="A25" s="24"/>
      <c r="B25" s="191"/>
      <c r="C25" s="201"/>
      <c r="D25" s="3" t="s">
        <v>81</v>
      </c>
      <c r="E25" s="1" t="s">
        <v>0</v>
      </c>
      <c r="F25" s="117">
        <v>1</v>
      </c>
      <c r="G25" s="161">
        <v>14</v>
      </c>
      <c r="H25" s="31"/>
      <c r="I25" s="31"/>
      <c r="J25" s="93">
        <f t="shared" si="0"/>
        <v>14</v>
      </c>
    </row>
    <row r="26" spans="1:12" x14ac:dyDescent="0.2">
      <c r="A26" s="24"/>
      <c r="B26" s="191"/>
      <c r="C26" s="201"/>
      <c r="D26" s="3" t="s">
        <v>82</v>
      </c>
      <c r="E26" s="1" t="s">
        <v>154</v>
      </c>
      <c r="F26" s="117">
        <v>1</v>
      </c>
      <c r="G26" s="161">
        <v>1.75</v>
      </c>
      <c r="H26" s="31"/>
      <c r="I26" s="31"/>
      <c r="J26" s="93">
        <f t="shared" si="0"/>
        <v>1.75</v>
      </c>
    </row>
    <row r="27" spans="1:12" x14ac:dyDescent="0.2">
      <c r="A27" s="24"/>
      <c r="B27" s="192"/>
      <c r="C27" s="201"/>
      <c r="D27" s="3" t="s">
        <v>84</v>
      </c>
      <c r="E27" s="1" t="s">
        <v>154</v>
      </c>
      <c r="F27" s="117">
        <v>2</v>
      </c>
      <c r="G27" s="161">
        <v>1.75</v>
      </c>
      <c r="H27" s="31"/>
      <c r="I27" s="31"/>
      <c r="J27" s="93">
        <f t="shared" si="0"/>
        <v>3.5</v>
      </c>
    </row>
    <row r="28" spans="1:12" ht="12.75" customHeight="1" x14ac:dyDescent="0.2">
      <c r="A28" s="2"/>
      <c r="B28" s="193"/>
      <c r="C28" s="100"/>
      <c r="D28" s="3" t="s">
        <v>85</v>
      </c>
      <c r="E28" s="1" t="s">
        <v>154</v>
      </c>
      <c r="F28" s="117">
        <v>1</v>
      </c>
      <c r="G28" s="161">
        <v>1.75</v>
      </c>
      <c r="H28" s="31"/>
      <c r="I28" s="31"/>
      <c r="J28" s="93">
        <f t="shared" si="0"/>
        <v>1.75</v>
      </c>
    </row>
    <row r="29" spans="1:12" x14ac:dyDescent="0.2">
      <c r="A29" s="2"/>
      <c r="B29" s="194"/>
      <c r="C29" s="100"/>
      <c r="D29" s="3" t="s">
        <v>16</v>
      </c>
      <c r="E29" s="1" t="s">
        <v>154</v>
      </c>
      <c r="F29" s="117">
        <v>2</v>
      </c>
      <c r="G29" s="161">
        <v>1.75</v>
      </c>
      <c r="H29" s="31"/>
      <c r="I29" s="31"/>
      <c r="J29" s="93">
        <f t="shared" si="0"/>
        <v>3.5</v>
      </c>
    </row>
    <row r="30" spans="1:12" ht="12.75" customHeight="1" x14ac:dyDescent="0.2">
      <c r="A30" s="2"/>
      <c r="B30" s="194"/>
      <c r="C30" s="197"/>
      <c r="D30" s="3" t="s">
        <v>155</v>
      </c>
      <c r="E30" s="1" t="s">
        <v>0</v>
      </c>
      <c r="F30" s="117">
        <v>2</v>
      </c>
      <c r="G30" s="161">
        <v>6</v>
      </c>
      <c r="H30" s="31"/>
      <c r="I30" s="31"/>
      <c r="J30" s="93">
        <f t="shared" si="0"/>
        <v>12</v>
      </c>
    </row>
    <row r="31" spans="1:12" x14ac:dyDescent="0.2">
      <c r="A31" s="2"/>
      <c r="B31" s="194"/>
      <c r="C31" s="198"/>
      <c r="D31" s="3" t="s">
        <v>170</v>
      </c>
      <c r="E31" s="1" t="s">
        <v>154</v>
      </c>
      <c r="F31" s="117">
        <v>2</v>
      </c>
      <c r="G31" s="161">
        <v>2</v>
      </c>
      <c r="H31" s="31"/>
      <c r="I31" s="31"/>
      <c r="J31" s="93">
        <f t="shared" si="0"/>
        <v>4</v>
      </c>
    </row>
    <row r="32" spans="1:12" s="66" customFormat="1" ht="15.75" customHeight="1" x14ac:dyDescent="0.25">
      <c r="A32" s="182" t="s">
        <v>161</v>
      </c>
      <c r="B32" s="183"/>
      <c r="C32" s="183"/>
      <c r="D32" s="183"/>
      <c r="E32" s="183"/>
      <c r="F32" s="183"/>
      <c r="G32" s="183"/>
      <c r="H32" s="183"/>
      <c r="I32" s="184"/>
      <c r="J32" s="96">
        <f>SUM(J17:J31)</f>
        <v>303</v>
      </c>
      <c r="K32" s="43"/>
      <c r="L32" s="109"/>
    </row>
    <row r="33" spans="1:12" s="66" customFormat="1" x14ac:dyDescent="0.2">
      <c r="A33" s="173" t="s">
        <v>151</v>
      </c>
      <c r="B33" s="174"/>
      <c r="C33" s="174"/>
      <c r="D33" s="174"/>
      <c r="E33" s="174"/>
      <c r="F33" s="174"/>
      <c r="G33" s="174"/>
      <c r="H33" s="174"/>
      <c r="I33" s="174"/>
      <c r="J33" s="174"/>
      <c r="K33" s="43"/>
      <c r="L33" s="43"/>
    </row>
    <row r="34" spans="1:12" s="66" customFormat="1" x14ac:dyDescent="0.2">
      <c r="A34" s="151"/>
      <c r="B34" s="148"/>
      <c r="C34" s="148"/>
      <c r="D34" s="150"/>
      <c r="E34" s="149"/>
      <c r="F34" s="152"/>
      <c r="G34" s="46"/>
      <c r="H34" s="106" t="s">
        <v>57</v>
      </c>
      <c r="I34" s="19" t="s">
        <v>64</v>
      </c>
      <c r="J34" s="59" t="s">
        <v>48</v>
      </c>
      <c r="K34" s="43"/>
      <c r="L34" s="43"/>
    </row>
    <row r="35" spans="1:12" s="66" customFormat="1" x14ac:dyDescent="0.2">
      <c r="A35" s="27">
        <v>1</v>
      </c>
      <c r="B35" s="78" t="s">
        <v>164</v>
      </c>
      <c r="C35" s="148"/>
      <c r="D35" s="69"/>
      <c r="E35" s="149" t="s">
        <v>46</v>
      </c>
      <c r="F35" s="83"/>
      <c r="G35" s="41"/>
      <c r="H35" s="106">
        <v>5400</v>
      </c>
      <c r="I35" s="146">
        <f>H35/L15</f>
        <v>38.571428571428569</v>
      </c>
      <c r="J35" s="168">
        <f>I35</f>
        <v>38.571428571428569</v>
      </c>
      <c r="K35" s="43"/>
      <c r="L35" s="43"/>
    </row>
    <row r="36" spans="1:12" s="66" customFormat="1" x14ac:dyDescent="0.2">
      <c r="A36" s="2"/>
      <c r="B36" s="78" t="s">
        <v>165</v>
      </c>
      <c r="C36" s="78"/>
      <c r="D36" s="75"/>
      <c r="E36" s="149" t="s">
        <v>166</v>
      </c>
      <c r="F36" s="84"/>
      <c r="G36" s="41"/>
      <c r="H36" s="106">
        <v>4000</v>
      </c>
      <c r="I36" s="146">
        <f>H36/L15</f>
        <v>28.571428571428573</v>
      </c>
      <c r="J36" s="168">
        <f t="shared" ref="J36" si="1">I36</f>
        <v>28.571428571428573</v>
      </c>
      <c r="K36" s="43"/>
      <c r="L36" s="43"/>
    </row>
    <row r="37" spans="1:12" s="66" customFormat="1" ht="15.75" x14ac:dyDescent="0.25">
      <c r="A37" s="179" t="s">
        <v>148</v>
      </c>
      <c r="B37" s="180"/>
      <c r="C37" s="180"/>
      <c r="D37" s="180"/>
      <c r="E37" s="180"/>
      <c r="F37" s="180"/>
      <c r="G37" s="180"/>
      <c r="H37" s="180"/>
      <c r="I37" s="181"/>
      <c r="J37" s="95">
        <f>SUM(J35:J36)</f>
        <v>67.142857142857139</v>
      </c>
      <c r="K37" s="109"/>
      <c r="L37" s="109"/>
    </row>
    <row r="38" spans="1:12" s="66" customFormat="1" x14ac:dyDescent="0.2">
      <c r="A38" s="21"/>
      <c r="B38" s="71"/>
      <c r="C38" s="69"/>
      <c r="D38" s="69"/>
      <c r="E38" s="70"/>
      <c r="F38" s="83"/>
      <c r="G38" s="72"/>
      <c r="H38" s="73"/>
      <c r="I38" s="74"/>
      <c r="J38" s="97"/>
      <c r="K38" s="43"/>
      <c r="L38" s="43"/>
    </row>
    <row r="39" spans="1:12" s="66" customFormat="1" ht="15.75" x14ac:dyDescent="0.25">
      <c r="A39" s="144"/>
      <c r="B39" s="11"/>
      <c r="C39" s="11"/>
      <c r="D39" s="157" t="s">
        <v>139</v>
      </c>
      <c r="E39" s="158"/>
      <c r="F39" s="158"/>
      <c r="G39" s="158"/>
      <c r="H39" s="158"/>
      <c r="I39" s="159"/>
      <c r="J39" s="142">
        <f>J32+J37</f>
        <v>370.14285714285711</v>
      </c>
      <c r="K39" s="43"/>
      <c r="L39" s="43"/>
    </row>
  </sheetData>
  <mergeCells count="10">
    <mergeCell ref="A32:I32"/>
    <mergeCell ref="A33:J33"/>
    <mergeCell ref="A37:I37"/>
    <mergeCell ref="I10:J10"/>
    <mergeCell ref="F15:G15"/>
    <mergeCell ref="I15:J15"/>
    <mergeCell ref="B17:B27"/>
    <mergeCell ref="C17:C27"/>
    <mergeCell ref="B28:B31"/>
    <mergeCell ref="C30:C3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Devis MA</vt:lpstr>
      <vt:lpstr>Devis Citerne</vt:lpstr>
      <vt:lpstr>Devis Latrine</vt:lpstr>
      <vt:lpstr>'Devis Citerne'!Print_Area</vt:lpstr>
      <vt:lpstr>'Devis Latrine'!Print_Area</vt:lpstr>
      <vt:lpstr>'Devis MA'!Print_Area</vt:lpstr>
      <vt:lpstr>'Devis Citerne'!Print_Titles</vt:lpstr>
      <vt:lpstr>'Devis Latrine'!Print_Titles</vt:lpstr>
      <vt:lpstr>'Devis MA'!Print_Titles</vt:lpstr>
    </vt:vector>
  </TitlesOfParts>
  <Company>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TRA164352</dc:creator>
  <cp:lastModifiedBy>SKH232820</cp:lastModifiedBy>
  <cp:lastPrinted>2023-09-05T19:03:18Z</cp:lastPrinted>
  <dcterms:created xsi:type="dcterms:W3CDTF">2018-04-20T11:18:08Z</dcterms:created>
  <dcterms:modified xsi:type="dcterms:W3CDTF">2023-09-06T12:15:55Z</dcterms:modified>
</cp:coreProperties>
</file>